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лот1!$A:$G</definedName>
  </definedNames>
  <calcPr calcId="152511"/>
</workbook>
</file>

<file path=xl/calcChain.xml><?xml version="1.0" encoding="utf-8"?>
<calcChain xmlns="http://schemas.openxmlformats.org/spreadsheetml/2006/main">
  <c r="AM33" i="3" l="1"/>
  <c r="AN33" i="3"/>
  <c r="AO33" i="3"/>
  <c r="AP33" i="3"/>
  <c r="AQ33" i="3"/>
  <c r="AR33" i="3"/>
  <c r="AR28" i="3" s="1"/>
  <c r="AS33" i="3"/>
  <c r="AM32" i="3"/>
  <c r="AN32" i="3"/>
  <c r="AO32" i="3"/>
  <c r="AP32" i="3"/>
  <c r="AQ32" i="3"/>
  <c r="AR32" i="3"/>
  <c r="AS32" i="3"/>
  <c r="AM30" i="3"/>
  <c r="AN30" i="3"/>
  <c r="AO30" i="3"/>
  <c r="AP30" i="3"/>
  <c r="AP28" i="3" s="1"/>
  <c r="AQ30" i="3"/>
  <c r="AR30" i="3"/>
  <c r="AS30" i="3"/>
  <c r="AM29" i="3"/>
  <c r="AM28" i="3" s="1"/>
  <c r="AN29" i="3"/>
  <c r="AO29" i="3"/>
  <c r="AP29" i="3"/>
  <c r="AQ29" i="3"/>
  <c r="AQ28" i="3" s="1"/>
  <c r="AR29" i="3"/>
  <c r="AS29" i="3"/>
  <c r="AM27" i="3"/>
  <c r="AN27" i="3"/>
  <c r="AN22" i="3" s="1"/>
  <c r="AO27" i="3"/>
  <c r="AP27" i="3"/>
  <c r="AQ27" i="3"/>
  <c r="AR27" i="3"/>
  <c r="AR22" i="3" s="1"/>
  <c r="AS27" i="3"/>
  <c r="AM26" i="3"/>
  <c r="AN26" i="3"/>
  <c r="AO26" i="3"/>
  <c r="AP26" i="3"/>
  <c r="AQ26" i="3"/>
  <c r="AR26" i="3"/>
  <c r="AS26" i="3"/>
  <c r="AM23" i="3"/>
  <c r="AN23" i="3"/>
  <c r="AO23" i="3"/>
  <c r="AP23" i="3"/>
  <c r="AP22" i="3" s="1"/>
  <c r="AQ23" i="3"/>
  <c r="AR23" i="3"/>
  <c r="AS23" i="3"/>
  <c r="AM20" i="3"/>
  <c r="AN20" i="3"/>
  <c r="AO20" i="3"/>
  <c r="AP20" i="3"/>
  <c r="AQ20" i="3"/>
  <c r="AR20" i="3"/>
  <c r="AS20" i="3"/>
  <c r="AM19" i="3"/>
  <c r="AN19" i="3"/>
  <c r="AO19" i="3"/>
  <c r="AP19" i="3"/>
  <c r="AQ19" i="3"/>
  <c r="AR19" i="3"/>
  <c r="AS19" i="3"/>
  <c r="AM18" i="3"/>
  <c r="AN18" i="3"/>
  <c r="AO18" i="3"/>
  <c r="AP18" i="3"/>
  <c r="AQ18" i="3"/>
  <c r="AR18" i="3"/>
  <c r="AS18" i="3"/>
  <c r="AM17" i="3"/>
  <c r="AN17" i="3"/>
  <c r="AO17" i="3"/>
  <c r="AP17" i="3"/>
  <c r="AP14" i="3" s="1"/>
  <c r="AP34" i="3" s="1"/>
  <c r="AP36" i="3" s="1"/>
  <c r="AQ17" i="3"/>
  <c r="AR17" i="3"/>
  <c r="AS17" i="3"/>
  <c r="AM16" i="3"/>
  <c r="AN16" i="3"/>
  <c r="AO16" i="3"/>
  <c r="AP16" i="3"/>
  <c r="AQ16" i="3"/>
  <c r="AQ14" i="3" s="1"/>
  <c r="AQ34" i="3" s="1"/>
  <c r="AQ36" i="3" s="1"/>
  <c r="AR16" i="3"/>
  <c r="AS16" i="3"/>
  <c r="AM15" i="3"/>
  <c r="AN15" i="3"/>
  <c r="AN14" i="3" s="1"/>
  <c r="AN34" i="3" s="1"/>
  <c r="AN36" i="3" s="1"/>
  <c r="AO15" i="3"/>
  <c r="AP15" i="3"/>
  <c r="AQ15" i="3"/>
  <c r="AR15" i="3"/>
  <c r="AR14" i="3" s="1"/>
  <c r="AR34" i="3" s="1"/>
  <c r="AR36" i="3" s="1"/>
  <c r="AS15" i="3"/>
  <c r="AL33" i="3"/>
  <c r="AL32" i="3"/>
  <c r="AL30" i="3"/>
  <c r="AL29" i="3"/>
  <c r="AL27" i="3"/>
  <c r="AL23" i="3"/>
  <c r="AL18" i="3"/>
  <c r="AL17" i="3"/>
  <c r="AL16" i="3"/>
  <c r="AL15" i="3"/>
  <c r="AS31" i="3"/>
  <c r="AR31" i="3"/>
  <c r="AQ31" i="3"/>
  <c r="AP31" i="3"/>
  <c r="AS28" i="3"/>
  <c r="AS25" i="3"/>
  <c r="AR25" i="3"/>
  <c r="AQ25" i="3"/>
  <c r="AP25" i="3"/>
  <c r="AS24" i="3"/>
  <c r="AR24" i="3"/>
  <c r="AQ24" i="3"/>
  <c r="AP24" i="3"/>
  <c r="AS22" i="3"/>
  <c r="AQ22" i="3"/>
  <c r="AS21" i="3"/>
  <c r="AR21" i="3"/>
  <c r="AQ21" i="3"/>
  <c r="AP21" i="3"/>
  <c r="AS14" i="3"/>
  <c r="AS34" i="3" s="1"/>
  <c r="AS36" i="3" s="1"/>
  <c r="AO31" i="3"/>
  <c r="AO28" i="3" s="1"/>
  <c r="AN31" i="3"/>
  <c r="AN28" i="3" s="1"/>
  <c r="AO25" i="3"/>
  <c r="AN25" i="3"/>
  <c r="AO24" i="3"/>
  <c r="AN24" i="3"/>
  <c r="AO22" i="3"/>
  <c r="AO21" i="3"/>
  <c r="AN21" i="3"/>
  <c r="AO14" i="3"/>
  <c r="AM31" i="3"/>
  <c r="AM25" i="3"/>
  <c r="AM24" i="3"/>
  <c r="AM22" i="3" s="1"/>
  <c r="AM21" i="3"/>
  <c r="AM14" i="3"/>
  <c r="AL31" i="3"/>
  <c r="AL26" i="3"/>
  <c r="AL25" i="3"/>
  <c r="AL24" i="3"/>
  <c r="AL21" i="3"/>
  <c r="AL20" i="3"/>
  <c r="AL19" i="3"/>
  <c r="AK29" i="3"/>
  <c r="AK28" i="3" s="1"/>
  <c r="AK27" i="3"/>
  <c r="AK26" i="3"/>
  <c r="AK22" i="3" s="1"/>
  <c r="AK14" i="3"/>
  <c r="AK9" i="3"/>
  <c r="AO34" i="3" l="1"/>
  <c r="AO36" i="3" s="1"/>
  <c r="AL28" i="3"/>
  <c r="AL22" i="3"/>
  <c r="AL14" i="3"/>
  <c r="AK36" i="3"/>
  <c r="AM34" i="3"/>
  <c r="AM36" i="3" s="1"/>
  <c r="AL34" i="3" l="1"/>
  <c r="AL36" i="3" s="1"/>
  <c r="AI33" i="3" l="1"/>
  <c r="AH33" i="3"/>
  <c r="AG33" i="3"/>
  <c r="AF33" i="3"/>
  <c r="AE33" i="3"/>
  <c r="AD33" i="3"/>
  <c r="AC33" i="3"/>
  <c r="AB33" i="3"/>
  <c r="AI32" i="3"/>
  <c r="AH32" i="3"/>
  <c r="AG32" i="3"/>
  <c r="AF32" i="3"/>
  <c r="AE32" i="3"/>
  <c r="AD32" i="3"/>
  <c r="AC32" i="3"/>
  <c r="AB32" i="3"/>
  <c r="AI31" i="3"/>
  <c r="AH31" i="3"/>
  <c r="AG31" i="3"/>
  <c r="AF31" i="3"/>
  <c r="AE31" i="3"/>
  <c r="AD31" i="3"/>
  <c r="AC31" i="3"/>
  <c r="AB31" i="3"/>
  <c r="AI30" i="3"/>
  <c r="AH30" i="3"/>
  <c r="AG30" i="3"/>
  <c r="AF30" i="3"/>
  <c r="AE30" i="3"/>
  <c r="AD30" i="3"/>
  <c r="AC30" i="3"/>
  <c r="AB30" i="3"/>
  <c r="AI29" i="3"/>
  <c r="AH29" i="3"/>
  <c r="AG29" i="3"/>
  <c r="AF29" i="3"/>
  <c r="AE29" i="3"/>
  <c r="AD29" i="3"/>
  <c r="AC29" i="3"/>
  <c r="AB29" i="3"/>
  <c r="AI28" i="3"/>
  <c r="AH28" i="3"/>
  <c r="AG28" i="3"/>
  <c r="AF28" i="3"/>
  <c r="AE28" i="3"/>
  <c r="AD28" i="3"/>
  <c r="AC28" i="3"/>
  <c r="AB28" i="3"/>
  <c r="AI27" i="3"/>
  <c r="AH27" i="3"/>
  <c r="AG27" i="3"/>
  <c r="AF27" i="3"/>
  <c r="AE27" i="3"/>
  <c r="AD27" i="3"/>
  <c r="AC27" i="3"/>
  <c r="AB27" i="3"/>
  <c r="AI26" i="3"/>
  <c r="AH26" i="3"/>
  <c r="AG26" i="3"/>
  <c r="AF26" i="3"/>
  <c r="AE26" i="3"/>
  <c r="AD26" i="3"/>
  <c r="AC26" i="3"/>
  <c r="AB26" i="3"/>
  <c r="AI25" i="3"/>
  <c r="AH25" i="3"/>
  <c r="AG25" i="3"/>
  <c r="AF25" i="3"/>
  <c r="AE25" i="3"/>
  <c r="AD25" i="3"/>
  <c r="AC25" i="3"/>
  <c r="AB25" i="3"/>
  <c r="AI24" i="3"/>
  <c r="AH24" i="3"/>
  <c r="AG24" i="3"/>
  <c r="AF24" i="3"/>
  <c r="AE24" i="3"/>
  <c r="AD24" i="3"/>
  <c r="AC24" i="3"/>
  <c r="AB24" i="3"/>
  <c r="AI23" i="3"/>
  <c r="AH23" i="3"/>
  <c r="AG23" i="3"/>
  <c r="AF23" i="3"/>
  <c r="AE23" i="3"/>
  <c r="AD23" i="3"/>
  <c r="AC23" i="3"/>
  <c r="AB23" i="3"/>
  <c r="AI22" i="3"/>
  <c r="AH22" i="3"/>
  <c r="AG22" i="3"/>
  <c r="AF22" i="3"/>
  <c r="AE22" i="3"/>
  <c r="AD22" i="3"/>
  <c r="AC22" i="3"/>
  <c r="AB22" i="3"/>
  <c r="AI21" i="3"/>
  <c r="AH21" i="3"/>
  <c r="AG21" i="3"/>
  <c r="AF21" i="3"/>
  <c r="AE21" i="3"/>
  <c r="AD21" i="3"/>
  <c r="AC21" i="3"/>
  <c r="AB21" i="3"/>
  <c r="AI20" i="3"/>
  <c r="AH20" i="3"/>
  <c r="AG20" i="3"/>
  <c r="AF20" i="3"/>
  <c r="AE20" i="3"/>
  <c r="AD20" i="3"/>
  <c r="AC20" i="3"/>
  <c r="AB20" i="3"/>
  <c r="AI19" i="3"/>
  <c r="AH19" i="3"/>
  <c r="AG19" i="3"/>
  <c r="AF19" i="3"/>
  <c r="AE19" i="3"/>
  <c r="AD19" i="3"/>
  <c r="AC19" i="3"/>
  <c r="AB19" i="3"/>
  <c r="AI18" i="3"/>
  <c r="AH18" i="3"/>
  <c r="AG18" i="3"/>
  <c r="AF18" i="3"/>
  <c r="AE18" i="3"/>
  <c r="AD18" i="3"/>
  <c r="AC18" i="3"/>
  <c r="AB18" i="3"/>
  <c r="AI17" i="3"/>
  <c r="AH17" i="3"/>
  <c r="AG17" i="3"/>
  <c r="AF17" i="3"/>
  <c r="AE17" i="3"/>
  <c r="AD17" i="3"/>
  <c r="AC17" i="3"/>
  <c r="AB17" i="3"/>
  <c r="AI16" i="3"/>
  <c r="AH16" i="3"/>
  <c r="AG16" i="3"/>
  <c r="AF16" i="3"/>
  <c r="AE16" i="3"/>
  <c r="AD16" i="3"/>
  <c r="AC16" i="3"/>
  <c r="AB16" i="3"/>
  <c r="AI15" i="3"/>
  <c r="AH15" i="3"/>
  <c r="AG15" i="3"/>
  <c r="AF15" i="3"/>
  <c r="AE15" i="3"/>
  <c r="AD15" i="3"/>
  <c r="AC15" i="3"/>
  <c r="AB15" i="3"/>
  <c r="AI14" i="3"/>
  <c r="AI34" i="3" s="1"/>
  <c r="AI36" i="3" s="1"/>
  <c r="AH14" i="3"/>
  <c r="AH34" i="3" s="1"/>
  <c r="AH36" i="3" s="1"/>
  <c r="AG14" i="3"/>
  <c r="AG34" i="3" s="1"/>
  <c r="AG36" i="3" s="1"/>
  <c r="AF14" i="3"/>
  <c r="AF34" i="3" s="1"/>
  <c r="AF36" i="3" s="1"/>
  <c r="AE14" i="3"/>
  <c r="AE34" i="3" s="1"/>
  <c r="AE36" i="3" s="1"/>
  <c r="AD14" i="3"/>
  <c r="AD34" i="3" s="1"/>
  <c r="AD36" i="3" s="1"/>
  <c r="AC14" i="3"/>
  <c r="AC34" i="3" s="1"/>
  <c r="AC36" i="3" s="1"/>
  <c r="AB14" i="3"/>
  <c r="AB34" i="3" s="1"/>
  <c r="AB36" i="3" s="1"/>
  <c r="AA33" i="3"/>
  <c r="Z33" i="3"/>
  <c r="Y33" i="3"/>
  <c r="X33" i="3"/>
  <c r="AA32" i="3"/>
  <c r="Z32" i="3"/>
  <c r="Y32" i="3"/>
  <c r="X32" i="3"/>
  <c r="AA31" i="3"/>
  <c r="Z31" i="3"/>
  <c r="Y31" i="3"/>
  <c r="X31" i="3"/>
  <c r="AA30" i="3"/>
  <c r="Z30" i="3"/>
  <c r="Y30" i="3"/>
  <c r="X30" i="3"/>
  <c r="AA29" i="3"/>
  <c r="Z29" i="3"/>
  <c r="Y29" i="3"/>
  <c r="X29" i="3"/>
  <c r="X28" i="3" s="1"/>
  <c r="AA28" i="3"/>
  <c r="Z28" i="3"/>
  <c r="Y28" i="3"/>
  <c r="AA27" i="3"/>
  <c r="Z27" i="3"/>
  <c r="Y27" i="3"/>
  <c r="X27" i="3"/>
  <c r="AA26" i="3"/>
  <c r="Z26" i="3"/>
  <c r="Y26" i="3"/>
  <c r="X26" i="3"/>
  <c r="AA25" i="3"/>
  <c r="Z25" i="3"/>
  <c r="Y25" i="3"/>
  <c r="X25" i="3"/>
  <c r="AA24" i="3"/>
  <c r="Z24" i="3"/>
  <c r="Y24" i="3"/>
  <c r="X24" i="3"/>
  <c r="AA23" i="3"/>
  <c r="Z23" i="3"/>
  <c r="Y23" i="3"/>
  <c r="X23" i="3"/>
  <c r="X22" i="3" s="1"/>
  <c r="AA22" i="3"/>
  <c r="Z22" i="3"/>
  <c r="Y22" i="3"/>
  <c r="AA21" i="3"/>
  <c r="Z21" i="3"/>
  <c r="Y21" i="3"/>
  <c r="X21" i="3"/>
  <c r="AA20" i="3"/>
  <c r="Z20" i="3"/>
  <c r="Y20" i="3"/>
  <c r="X20" i="3"/>
  <c r="AA19" i="3"/>
  <c r="Z19" i="3"/>
  <c r="Y19" i="3"/>
  <c r="X19" i="3"/>
  <c r="AA18" i="3"/>
  <c r="Z18" i="3"/>
  <c r="Y18" i="3"/>
  <c r="X18" i="3"/>
  <c r="AA17" i="3"/>
  <c r="Z17" i="3"/>
  <c r="Y17" i="3"/>
  <c r="X17" i="3"/>
  <c r="AA16" i="3"/>
  <c r="Z16" i="3"/>
  <c r="Y16" i="3"/>
  <c r="X16" i="3"/>
  <c r="AA15" i="3"/>
  <c r="Z15" i="3"/>
  <c r="Y15" i="3"/>
  <c r="X15" i="3"/>
  <c r="X14" i="3" s="1"/>
  <c r="AA14" i="3"/>
  <c r="AA34" i="3" s="1"/>
  <c r="AA36" i="3" s="1"/>
  <c r="Z14" i="3"/>
  <c r="Z34" i="3" s="1"/>
  <c r="Z36" i="3" s="1"/>
  <c r="Y14" i="3"/>
  <c r="Y34" i="3" s="1"/>
  <c r="Y36" i="3" s="1"/>
  <c r="W33" i="3"/>
  <c r="V33" i="3"/>
  <c r="W32" i="3"/>
  <c r="V32" i="3"/>
  <c r="W31" i="3"/>
  <c r="V31" i="3"/>
  <c r="W30" i="3"/>
  <c r="V30" i="3"/>
  <c r="V28" i="3" s="1"/>
  <c r="W29" i="3"/>
  <c r="V29" i="3"/>
  <c r="W28" i="3"/>
  <c r="W27" i="3"/>
  <c r="V27" i="3"/>
  <c r="W26" i="3"/>
  <c r="V26" i="3"/>
  <c r="W25" i="3"/>
  <c r="V25" i="3"/>
  <c r="W24" i="3"/>
  <c r="V24" i="3"/>
  <c r="V22" i="3" s="1"/>
  <c r="W23" i="3"/>
  <c r="V23" i="3"/>
  <c r="W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W34" i="3" s="1"/>
  <c r="W36" i="3" s="1"/>
  <c r="V14" i="3"/>
  <c r="U33" i="3"/>
  <c r="U32" i="3"/>
  <c r="U31" i="3"/>
  <c r="U30" i="3"/>
  <c r="U29" i="3"/>
  <c r="U27" i="3"/>
  <c r="U26" i="3"/>
  <c r="U25" i="3"/>
  <c r="U24" i="3"/>
  <c r="U23" i="3"/>
  <c r="U21" i="3"/>
  <c r="U20" i="3"/>
  <c r="U19" i="3"/>
  <c r="U18" i="3"/>
  <c r="U17" i="3"/>
  <c r="U16" i="3"/>
  <c r="U15" i="3"/>
  <c r="T33" i="3"/>
  <c r="T32" i="3"/>
  <c r="T31" i="3"/>
  <c r="T30" i="3"/>
  <c r="T29" i="3"/>
  <c r="S29" i="3"/>
  <c r="S28" i="3" s="1"/>
  <c r="T27" i="3"/>
  <c r="S27" i="3"/>
  <c r="S22" i="3" s="1"/>
  <c r="T26" i="3"/>
  <c r="T25" i="3"/>
  <c r="T24" i="3"/>
  <c r="T23" i="3"/>
  <c r="T21" i="3"/>
  <c r="T20" i="3"/>
  <c r="T19" i="3"/>
  <c r="T18" i="3"/>
  <c r="T17" i="3"/>
  <c r="T16" i="3"/>
  <c r="T15" i="3"/>
  <c r="S14" i="3"/>
  <c r="S9" i="3"/>
  <c r="Q33" i="3"/>
  <c r="Q32" i="3"/>
  <c r="Q28" i="3" s="1"/>
  <c r="Q31" i="3"/>
  <c r="Q30" i="3"/>
  <c r="Q29" i="3"/>
  <c r="Q27" i="3"/>
  <c r="Q26" i="3"/>
  <c r="Q25" i="3"/>
  <c r="Q24" i="3"/>
  <c r="Q23" i="3"/>
  <c r="Q22" i="3" s="1"/>
  <c r="Q21" i="3"/>
  <c r="Q20" i="3"/>
  <c r="Q19" i="3"/>
  <c r="Q18" i="3"/>
  <c r="Q17" i="3"/>
  <c r="Q16" i="3"/>
  <c r="Q15" i="3"/>
  <c r="P33" i="3"/>
  <c r="O33" i="3"/>
  <c r="P32" i="3"/>
  <c r="O32" i="3"/>
  <c r="P31" i="3"/>
  <c r="O31" i="3"/>
  <c r="P30" i="3"/>
  <c r="P28" i="3" s="1"/>
  <c r="O30" i="3"/>
  <c r="P29" i="3"/>
  <c r="O29" i="3"/>
  <c r="O28" i="3" s="1"/>
  <c r="P27" i="3"/>
  <c r="O27" i="3"/>
  <c r="P26" i="3"/>
  <c r="O26" i="3"/>
  <c r="P25" i="3"/>
  <c r="O25" i="3"/>
  <c r="P24" i="3"/>
  <c r="P22" i="3" s="1"/>
  <c r="O24" i="3"/>
  <c r="P23" i="3"/>
  <c r="O23" i="3"/>
  <c r="O22" i="3" s="1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O14" i="3" s="1"/>
  <c r="O34" i="3" s="1"/>
  <c r="O36" i="3" s="1"/>
  <c r="P14" i="3"/>
  <c r="N33" i="3"/>
  <c r="N32" i="3"/>
  <c r="N31" i="3"/>
  <c r="N30" i="3"/>
  <c r="N29" i="3"/>
  <c r="N27" i="3"/>
  <c r="N26" i="3"/>
  <c r="N25" i="3"/>
  <c r="N24" i="3"/>
  <c r="N23" i="3"/>
  <c r="N21" i="3"/>
  <c r="N20" i="3"/>
  <c r="N19" i="3"/>
  <c r="N18" i="3"/>
  <c r="N17" i="3"/>
  <c r="N16" i="3"/>
  <c r="N15" i="3"/>
  <c r="X34" i="3" l="1"/>
  <c r="X36" i="3" s="1"/>
  <c r="P34" i="3"/>
  <c r="P36" i="3" s="1"/>
  <c r="V34" i="3"/>
  <c r="V36" i="3" s="1"/>
  <c r="U22" i="3"/>
  <c r="U14" i="3"/>
  <c r="U28" i="3"/>
  <c r="Q14" i="3"/>
  <c r="Q34" i="3" s="1"/>
  <c r="Q36" i="3" s="1"/>
  <c r="N14" i="3"/>
  <c r="T22" i="3"/>
  <c r="T28" i="3"/>
  <c r="S36" i="3"/>
  <c r="T14" i="3"/>
  <c r="N28" i="3"/>
  <c r="N22" i="3"/>
  <c r="U34" i="3" l="1"/>
  <c r="U36" i="3" s="1"/>
  <c r="T34" i="3"/>
  <c r="T36" i="3" s="1"/>
  <c r="N34" i="3"/>
  <c r="N36" i="3" s="1"/>
  <c r="M33" i="3" l="1"/>
  <c r="M32" i="3"/>
  <c r="M31" i="3"/>
  <c r="M30" i="3"/>
  <c r="M29" i="3"/>
  <c r="M27" i="3"/>
  <c r="M23" i="3"/>
  <c r="M21" i="3"/>
  <c r="M20" i="3"/>
  <c r="M18" i="3"/>
  <c r="M17" i="3"/>
  <c r="M16" i="3"/>
  <c r="M15" i="3"/>
  <c r="M26" i="3"/>
  <c r="M25" i="3"/>
  <c r="M24" i="3"/>
  <c r="M19" i="3"/>
  <c r="L31" i="3"/>
  <c r="L29" i="3"/>
  <c r="L27" i="3"/>
  <c r="L22" i="3" s="1"/>
  <c r="L14" i="3"/>
  <c r="L9" i="3"/>
  <c r="M28" i="3" l="1"/>
  <c r="L28" i="3"/>
  <c r="L36" i="3" s="1"/>
  <c r="M14" i="3"/>
  <c r="M22" i="3"/>
  <c r="J33" i="3"/>
  <c r="J32" i="3"/>
  <c r="J31" i="3"/>
  <c r="J30" i="3"/>
  <c r="J29" i="3"/>
  <c r="J27" i="3"/>
  <c r="J26" i="3"/>
  <c r="J25" i="3"/>
  <c r="J24" i="3"/>
  <c r="J23" i="3"/>
  <c r="J21" i="3"/>
  <c r="J20" i="3"/>
  <c r="J19" i="3"/>
  <c r="J18" i="3"/>
  <c r="J17" i="3"/>
  <c r="J16" i="3"/>
  <c r="J15" i="3"/>
  <c r="J9" i="3"/>
  <c r="I9" i="3"/>
  <c r="I33" i="3"/>
  <c r="I32" i="3"/>
  <c r="I31" i="3"/>
  <c r="I30" i="3"/>
  <c r="I29" i="3"/>
  <c r="I27" i="3"/>
  <c r="I26" i="3"/>
  <c r="I25" i="3"/>
  <c r="I24" i="3"/>
  <c r="I23" i="3"/>
  <c r="I21" i="3"/>
  <c r="I20" i="3"/>
  <c r="I19" i="3"/>
  <c r="I18" i="3"/>
  <c r="I17" i="3"/>
  <c r="I16" i="3"/>
  <c r="I15" i="3"/>
  <c r="M34" i="3" l="1"/>
  <c r="M36" i="3" s="1"/>
  <c r="J14" i="3"/>
  <c r="J28" i="3"/>
  <c r="J22" i="3"/>
  <c r="I22" i="3"/>
  <c r="I14" i="3"/>
  <c r="I28" i="3"/>
  <c r="H31" i="3"/>
  <c r="H14" i="3"/>
  <c r="H29" i="3"/>
  <c r="H26" i="3"/>
  <c r="H27" i="3"/>
  <c r="J34" i="3" l="1"/>
  <c r="J36" i="3" s="1"/>
  <c r="I34" i="3"/>
  <c r="H28" i="3"/>
  <c r="H22" i="3"/>
  <c r="H9" i="3"/>
  <c r="I36" i="3" l="1"/>
  <c r="AU34" i="3"/>
  <c r="AV34" i="3" s="1"/>
  <c r="H36" i="3"/>
</calcChain>
</file>

<file path=xl/sharedStrings.xml><?xml version="1.0" encoding="utf-8"?>
<sst xmlns="http://schemas.openxmlformats.org/spreadsheetml/2006/main" count="226" uniqueCount="125">
  <si>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</si>
  <si>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</si>
  <si>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</si>
  <si>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</si>
  <si>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</si>
  <si>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</si>
  <si>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</si>
  <si>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</si>
  <si>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</si>
  <si>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</si>
  <si>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</si>
  <si>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</si>
  <si>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</si>
  <si>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</si>
  <si>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</si>
  <si>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</si>
  <si>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</si>
  <si>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</si>
  <si>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</si>
  <si>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</si>
  <si>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</si>
  <si>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</si>
  <si>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</si>
  <si>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</si>
  <si>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</si>
  <si>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</si>
  <si>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</si>
  <si>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</si>
  <si>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</si>
  <si>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</si>
  <si>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</si>
  <si>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</si>
  <si>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</si>
  <si>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</si>
  <si>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</si>
  <si>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</si>
  <si>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</si>
  <si>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</si>
  <si>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</si>
  <si>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</si>
  <si>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</si>
  <si>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</si>
  <si>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</si>
  <si>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</si>
  <si>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</si>
  <si>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</si>
  <si>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</si>
  <si>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</si>
  <si>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</si>
  <si>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</si>
  <si>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</si>
  <si>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</si>
  <si>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Лот № 1</t>
  </si>
  <si>
    <t>61</t>
  </si>
  <si>
    <t>деревянный благоустроенный без центр отопления</t>
  </si>
  <si>
    <t>МВК    деревянный благоустроенный без центр отопления</t>
  </si>
  <si>
    <t>к извещению и конкурсной документации</t>
  </si>
  <si>
    <t>СОВЕТСКИХ КОСМОНАВТОВ пр.</t>
  </si>
  <si>
    <t>Приложение № 2</t>
  </si>
  <si>
    <t>63</t>
  </si>
  <si>
    <t>33</t>
  </si>
  <si>
    <t>52</t>
  </si>
  <si>
    <t>42</t>
  </si>
  <si>
    <t>Жилой район Октябрьский  териториальный  округ</t>
  </si>
  <si>
    <t>ВОЛОГОДСКАЯ ул.</t>
  </si>
  <si>
    <t>14</t>
  </si>
  <si>
    <t>16, к1</t>
  </si>
  <si>
    <t>ГАГАРИНА ул.</t>
  </si>
  <si>
    <t>ЛОМОНОСОВА пр.</t>
  </si>
  <si>
    <t>25</t>
  </si>
  <si>
    <t>37</t>
  </si>
  <si>
    <t>39</t>
  </si>
  <si>
    <t>172, к3</t>
  </si>
  <si>
    <t>112</t>
  </si>
  <si>
    <t>454,8</t>
  </si>
  <si>
    <t>533,9</t>
  </si>
  <si>
    <t>662,2</t>
  </si>
  <si>
    <t>522,4</t>
  </si>
  <si>
    <t>983,7</t>
  </si>
  <si>
    <t>399,7</t>
  </si>
  <si>
    <t>866,7</t>
  </si>
  <si>
    <t>576</t>
  </si>
  <si>
    <t>594,1</t>
  </si>
  <si>
    <t>596,5</t>
  </si>
  <si>
    <t>КАРЛА МАРКСА ул.</t>
  </si>
  <si>
    <t>ОБВОДНЫЙ КАНАЛ пр.</t>
  </si>
  <si>
    <t>СВОБОДЫ ул.</t>
  </si>
  <si>
    <t>26</t>
  </si>
  <si>
    <t>30</t>
  </si>
  <si>
    <t>32</t>
  </si>
  <si>
    <t>36</t>
  </si>
  <si>
    <t>39, к1</t>
  </si>
  <si>
    <t>59</t>
  </si>
  <si>
    <t>28</t>
  </si>
  <si>
    <t>57, к1</t>
  </si>
  <si>
    <t>107, к1</t>
  </si>
  <si>
    <t>113</t>
  </si>
  <si>
    <t>194, к2</t>
  </si>
  <si>
    <t>200, 1</t>
  </si>
  <si>
    <t>476,9</t>
  </si>
  <si>
    <t>479,4</t>
  </si>
  <si>
    <t>494,1</t>
  </si>
  <si>
    <t>584,5</t>
  </si>
  <si>
    <t>476,8</t>
  </si>
  <si>
    <t>591,3</t>
  </si>
  <si>
    <t>307,6</t>
  </si>
  <si>
    <t>549,8</t>
  </si>
  <si>
    <t>551,3</t>
  </si>
  <si>
    <t>558</t>
  </si>
  <si>
    <t>389,1</t>
  </si>
  <si>
    <t>171,9</t>
  </si>
  <si>
    <t>191,1</t>
  </si>
  <si>
    <t>182,8</t>
  </si>
  <si>
    <t>489,7</t>
  </si>
  <si>
    <t>343,8</t>
  </si>
  <si>
    <t>МВК     деревянный благоустроенный дом с центр отоплением</t>
  </si>
  <si>
    <t>КАРЕЛЬСКАЯ ул.</t>
  </si>
  <si>
    <t>ЛОГИНОВА ул.</t>
  </si>
  <si>
    <t>ПОПОВА ул.</t>
  </si>
  <si>
    <t>1, к2</t>
  </si>
  <si>
    <t>47</t>
  </si>
  <si>
    <t>74</t>
  </si>
  <si>
    <t>283</t>
  </si>
  <si>
    <t>50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</si>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</sst>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/>
    </xf>
    <xf numFmtId="4" fontId="9" fillId="2" borderId="15" xfId="0" applyNumberFormat="1" applyFont="1" applyFill="1" applyBorder="1" applyAlignment="1">
      <alignment horizontal="left" vertical="top"/>
    </xf>
    <xf numFmtId="4" fontId="9" fillId="2" borderId="1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left"/>
    </xf>
    <xf numFmtId="4" fontId="7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5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4" fontId="9" fillId="2" borderId="17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top"/>
    </xf>
    <xf numFmtId="4" fontId="7" fillId="2" borderId="5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top"/>
    </xf>
    <xf numFmtId="4" fontId="7" fillId="2" borderId="15" xfId="0" applyNumberFormat="1" applyFont="1" applyFill="1" applyBorder="1" applyAlignment="1">
      <alignment horizontal="center" vertical="top"/>
    </xf>
    <xf numFmtId="0" fontId="10" fillId="0" borderId="0" xfId="0" applyNumberFormat="1" applyFont="1" applyAlignment="1"/>
    <xf numFmtId="0" fontId="6" fillId="0" borderId="0" xfId="0" applyFont="1" applyAlignment="1">
      <alignment horizontal="right"/>
    </xf>
    <xf numFmtId="0" fontId="11" fillId="0" borderId="0" xfId="0" applyNumberFormat="1" applyFont="1" applyAlignment="1"/>
    <xf numFmtId="4" fontId="7" fillId="2" borderId="21" xfId="0" applyNumberFormat="1" applyFont="1" applyFill="1" applyBorder="1" applyAlignment="1">
      <alignment vertical="center"/>
    </xf>
    <xf numFmtId="4" fontId="2" fillId="0" borderId="0" xfId="0" applyNumberFormat="1" applyFont="1" applyAlignment="1"/>
    <xf numFmtId="4" fontId="7" fillId="2" borderId="0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left" wrapText="1"/>
    </xf>
    <xf numFmtId="49" fontId="13" fillId="2" borderId="23" xfId="0" applyNumberFormat="1" applyFont="1" applyFill="1" applyBorder="1" applyAlignment="1">
      <alignment horizontal="left" wrapText="1"/>
    </xf>
    <xf numFmtId="49" fontId="13" fillId="2" borderId="24" xfId="0" applyNumberFormat="1" applyFont="1" applyFill="1" applyBorder="1" applyAlignment="1">
      <alignment horizontal="left" wrapText="1"/>
    </xf>
    <xf numFmtId="49" fontId="13" fillId="2" borderId="25" xfId="0" applyNumberFormat="1" applyFont="1" applyFill="1" applyBorder="1" applyAlignment="1">
      <alignment horizontal="left" wrapText="1"/>
    </xf>
    <xf numFmtId="49" fontId="13" fillId="2" borderId="26" xfId="0" applyNumberFormat="1" applyFont="1" applyFill="1" applyBorder="1" applyAlignment="1">
      <alignment horizontal="left" wrapText="1"/>
    </xf>
    <xf numFmtId="49" fontId="13" fillId="2" borderId="27" xfId="0" applyNumberFormat="1" applyFont="1" applyFill="1" applyBorder="1" applyAlignment="1">
      <alignment horizontal="left" wrapText="1"/>
    </xf>
    <xf numFmtId="49" fontId="13" fillId="2" borderId="28" xfId="0" applyNumberFormat="1" applyFont="1" applyFill="1" applyBorder="1" applyAlignment="1">
      <alignment horizontal="left" wrapText="1"/>
    </xf>
    <xf numFmtId="49" fontId="13" fillId="2" borderId="29" xfId="0" applyNumberFormat="1" applyFont="1" applyFill="1" applyBorder="1" applyAlignment="1">
      <alignment horizontal="left" wrapText="1"/>
    </xf>
    <xf numFmtId="4" fontId="7" fillId="2" borderId="19" xfId="0" applyNumberFormat="1" applyFont="1" applyFill="1" applyBorder="1" applyAlignment="1">
      <alignment horizontal="center" vertical="center"/>
    </xf>
    <xf numFmtId="4" fontId="7" fillId="2" borderId="30" xfId="0" applyNumberFormat="1" applyFont="1" applyFill="1" applyBorder="1" applyAlignment="1">
      <alignment vertical="center"/>
    </xf>
    <xf numFmtId="4" fontId="7" fillId="2" borderId="20" xfId="0" applyNumberFormat="1" applyFont="1" applyFill="1" applyBorder="1" applyAlignment="1">
      <alignment vertical="center"/>
    </xf>
    <xf numFmtId="4" fontId="7" fillId="2" borderId="15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 vertical="center"/>
    </xf>
    <xf numFmtId="49" fontId="13" fillId="2" borderId="17" xfId="0" applyNumberFormat="1" applyFont="1" applyFill="1" applyBorder="1" applyAlignment="1">
      <alignment horizontal="center" wrapText="1"/>
    </xf>
    <xf numFmtId="4" fontId="7" fillId="0" borderId="17" xfId="0" applyNumberFormat="1" applyFont="1" applyFill="1" applyBorder="1" applyAlignment="1">
      <alignment horizontal="center" vertical="top"/>
    </xf>
    <xf numFmtId="4" fontId="7" fillId="2" borderId="17" xfId="0" applyNumberFormat="1" applyFont="1" applyFill="1" applyBorder="1" applyAlignment="1">
      <alignment horizontal="center" vertical="top"/>
    </xf>
    <xf numFmtId="4" fontId="4" fillId="2" borderId="19" xfId="0" applyNumberFormat="1" applyFont="1" applyFill="1" applyBorder="1" applyAlignment="1">
      <alignment horizontal="center" vertical="center" wrapText="1"/>
    </xf>
    <xf numFmtId="4" fontId="4" fillId="2" borderId="16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vertical="top"/>
    </xf>
    <xf numFmtId="4" fontId="7" fillId="2" borderId="10" xfId="0" applyNumberFormat="1" applyFont="1" applyFill="1" applyBorder="1" applyAlignment="1">
      <alignment horizontal="center" vertical="top"/>
    </xf>
    <xf numFmtId="4" fontId="7" fillId="2" borderId="1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/>
    </xf>
    <xf numFmtId="4" fontId="7" fillId="2" borderId="9" xfId="0" applyNumberFormat="1" applyFont="1" applyFill="1" applyBorder="1" applyAlignment="1">
      <alignment horizontal="left" vertical="center" wrapText="1"/>
    </xf>
    <xf numFmtId="4" fontId="7" fillId="2" borderId="10" xfId="0" applyNumberFormat="1" applyFont="1" applyFill="1" applyBorder="1" applyAlignment="1">
      <alignment horizontal="left" vertical="center" wrapText="1"/>
    </xf>
    <xf numFmtId="4" fontId="7" fillId="2" borderId="11" xfId="0" applyNumberFormat="1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center" vertical="top"/>
    </xf>
    <xf numFmtId="4" fontId="7" fillId="2" borderId="17" xfId="0" applyNumberFormat="1" applyFont="1" applyFill="1" applyBorder="1" applyAlignment="1">
      <alignment horizontal="left" vertical="top"/>
    </xf>
    <xf numFmtId="4" fontId="7" fillId="2" borderId="6" xfId="0" applyNumberFormat="1" applyFont="1" applyFill="1" applyBorder="1" applyAlignment="1">
      <alignment horizontal="left" vertical="top"/>
    </xf>
    <xf numFmtId="4" fontId="7" fillId="2" borderId="7" xfId="0" applyNumberFormat="1" applyFont="1" applyFill="1" applyBorder="1" applyAlignment="1">
      <alignment horizontal="left" vertical="top"/>
    </xf>
    <xf numFmtId="4" fontId="7" fillId="2" borderId="8" xfId="0" applyNumberFormat="1" applyFont="1" applyFill="1" applyBorder="1" applyAlignment="1">
      <alignment horizontal="left" vertical="top"/>
    </xf>
    <xf numFmtId="4" fontId="7" fillId="2" borderId="3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7" fillId="2" borderId="20" xfId="0" applyNumberFormat="1" applyFont="1" applyFill="1" applyBorder="1" applyAlignment="1">
      <alignment horizontal="right" vertical="center"/>
    </xf>
    <xf numFmtId="4" fontId="7" fillId="2" borderId="21" xfId="0" applyNumberFormat="1" applyFont="1" applyFill="1" applyBorder="1" applyAlignment="1">
      <alignment horizontal="right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tabSelected="1" view="pageBreakPreview" topLeftCell="A25" zoomScale="90" zoomScaleNormal="100" zoomScaleSheetLayoutView="90" workbookViewId="0">
      <selection activeCell="AV34" sqref="AV34"/>
    </sheetView>
  </sheetViews>
  <sheetFormatPr defaultRowHeight="12.75" x14ac:dyDescent="0.2"/>
  <cols>
    <col min="1" max="1" width="9.140625" style="4" customWidth="1"/>
    <col min="2" max="5" width="9.140625" style="4"/>
    <col min="6" max="6" width="20.7109375" style="4" customWidth="1"/>
    <col min="7" max="7" width="19.5703125" style="4" customWidth="1"/>
    <col min="8" max="8" width="15.140625" style="5" customWidth="1"/>
    <col min="9" max="9" width="13.42578125" style="5" customWidth="1"/>
    <col min="10" max="10" width="13.7109375" style="5" customWidth="1"/>
    <col min="11" max="11" width="19.28515625" style="4" customWidth="1"/>
    <col min="12" max="12" width="15" style="4" customWidth="1"/>
    <col min="13" max="14" width="10.42578125" style="4" customWidth="1"/>
    <col min="15" max="15" width="10.7109375" style="4" customWidth="1"/>
    <col min="16" max="16" width="12.5703125" style="4" customWidth="1"/>
    <col min="17" max="17" width="13.7109375" style="4" customWidth="1"/>
    <col min="18" max="18" width="19.28515625" style="4" customWidth="1"/>
    <col min="19" max="19" width="15.42578125" style="7" customWidth="1"/>
    <col min="20" max="31" width="10.42578125" style="4" customWidth="1"/>
    <col min="32" max="32" width="12.42578125" style="4" customWidth="1"/>
    <col min="33" max="33" width="12.28515625" style="4" customWidth="1"/>
    <col min="34" max="34" width="11.85546875" style="4" customWidth="1"/>
    <col min="35" max="35" width="12.42578125" style="4" customWidth="1"/>
    <col min="36" max="36" width="19.28515625" style="4" customWidth="1"/>
    <col min="37" max="37" width="16" customWidth="1"/>
    <col min="38" max="39" width="13.85546875" style="4" customWidth="1"/>
    <col min="40" max="40" width="12.28515625" style="4" customWidth="1"/>
    <col min="41" max="41" width="10.42578125" style="4" customWidth="1"/>
    <col min="42" max="42" width="12.85546875" style="4" customWidth="1"/>
    <col min="43" max="45" width="10.42578125" style="4" customWidth="1"/>
    <col min="46" max="46" width="13.28515625" customWidth="1"/>
    <col min="47" max="47" width="13.5703125" customWidth="1"/>
    <col min="48" max="48" width="13.85546875" customWidth="1"/>
  </cols>
  <sheetData>
    <row r="1" spans="1:57" s="1" customFormat="1" ht="16.5" customHeight="1" x14ac:dyDescent="0.25">
      <c r="A1" s="64" t="s">
        <v>25</v>
      </c>
      <c r="B1" s="64"/>
      <c r="C1" s="64"/>
      <c r="D1" s="64"/>
      <c r="E1" s="64"/>
      <c r="F1" s="64"/>
      <c r="G1" s="64"/>
      <c r="H1" s="5"/>
      <c r="I1" s="38"/>
      <c r="J1" s="39" t="s">
        <v>58</v>
      </c>
      <c r="K1" s="7"/>
      <c r="L1" s="4"/>
      <c r="M1" s="4"/>
      <c r="N1" s="4"/>
      <c r="O1" s="4"/>
      <c r="P1" s="4"/>
      <c r="Q1" s="4"/>
      <c r="R1" s="7"/>
      <c r="S1" s="2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7"/>
      <c r="AL1" s="4"/>
      <c r="AM1" s="4"/>
      <c r="AN1" s="4"/>
      <c r="AO1" s="4"/>
      <c r="AP1" s="4"/>
      <c r="AQ1" s="4"/>
      <c r="AR1" s="4"/>
      <c r="AS1" s="4"/>
    </row>
    <row r="2" spans="1:57" s="1" customFormat="1" ht="16.5" customHeight="1" x14ac:dyDescent="0.25">
      <c r="A2" s="64" t="s">
        <v>24</v>
      </c>
      <c r="B2" s="64"/>
      <c r="C2" s="64"/>
      <c r="D2" s="64"/>
      <c r="E2" s="64"/>
      <c r="F2" s="64"/>
      <c r="G2" s="64"/>
      <c r="H2" s="5"/>
      <c r="I2" s="40"/>
      <c r="J2" s="39" t="s">
        <v>56</v>
      </c>
      <c r="K2" s="7"/>
      <c r="L2" s="4"/>
      <c r="M2" s="4"/>
      <c r="N2" s="4"/>
      <c r="O2" s="4"/>
      <c r="P2" s="4"/>
      <c r="Q2" s="4"/>
      <c r="R2" s="7"/>
      <c r="S2" s="2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7"/>
      <c r="AL2" s="4"/>
      <c r="AM2" s="4"/>
      <c r="AN2" s="4"/>
      <c r="AO2" s="4"/>
      <c r="AP2" s="4"/>
      <c r="AQ2" s="4"/>
      <c r="AR2" s="4"/>
      <c r="AS2" s="4"/>
    </row>
    <row r="3" spans="1:57" s="1" customFormat="1" ht="16.5" customHeight="1" x14ac:dyDescent="0.25">
      <c r="A3" s="64" t="s">
        <v>23</v>
      </c>
      <c r="B3" s="64"/>
      <c r="C3" s="64"/>
      <c r="D3" s="64"/>
      <c r="E3" s="64"/>
      <c r="F3" s="64"/>
      <c r="G3" s="64"/>
      <c r="H3" s="5"/>
      <c r="I3" s="40"/>
      <c r="J3" s="39"/>
      <c r="K3" s="7"/>
      <c r="L3" s="4"/>
      <c r="M3" s="4"/>
      <c r="N3" s="4"/>
      <c r="O3" s="4"/>
      <c r="P3" s="4"/>
      <c r="Q3" s="4"/>
      <c r="R3" s="7"/>
      <c r="S3" s="22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7"/>
      <c r="AL3" s="4"/>
      <c r="AM3" s="4"/>
      <c r="AN3" s="4"/>
      <c r="AO3" s="4"/>
      <c r="AP3" s="4"/>
      <c r="AQ3" s="4"/>
      <c r="AR3" s="4"/>
      <c r="AS3" s="4"/>
    </row>
    <row r="4" spans="1:57" s="1" customFormat="1" ht="16.5" customHeight="1" x14ac:dyDescent="0.2">
      <c r="A4" s="64" t="s">
        <v>22</v>
      </c>
      <c r="B4" s="64"/>
      <c r="C4" s="64"/>
      <c r="D4" s="64"/>
      <c r="E4" s="64"/>
      <c r="F4" s="64"/>
      <c r="G4" s="64"/>
      <c r="H4" s="5"/>
      <c r="I4" s="5"/>
      <c r="J4" s="5"/>
      <c r="K4" s="7"/>
      <c r="L4" s="4"/>
      <c r="M4" s="4"/>
      <c r="N4" s="4"/>
      <c r="O4" s="4"/>
      <c r="P4" s="4"/>
      <c r="Q4" s="4"/>
      <c r="R4" s="7"/>
      <c r="S4" s="7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7"/>
      <c r="AL4" s="4"/>
      <c r="AM4" s="4"/>
      <c r="AN4" s="4"/>
      <c r="AO4" s="4"/>
      <c r="AP4" s="4"/>
      <c r="AQ4" s="4"/>
      <c r="AR4" s="4"/>
      <c r="AS4" s="4"/>
    </row>
    <row r="5" spans="1:57" s="1" customFormat="1" x14ac:dyDescent="0.2">
      <c r="A5" s="3" t="s">
        <v>52</v>
      </c>
      <c r="B5" s="3" t="s">
        <v>63</v>
      </c>
      <c r="C5" s="4"/>
      <c r="D5" s="4"/>
      <c r="E5" s="4"/>
      <c r="F5" s="4"/>
      <c r="G5" s="4"/>
      <c r="H5" s="5"/>
      <c r="I5" s="5"/>
      <c r="J5" s="5"/>
      <c r="K5" s="4"/>
      <c r="L5" s="4"/>
      <c r="M5" s="4"/>
      <c r="N5" s="4"/>
      <c r="O5" s="4"/>
      <c r="P5" s="4"/>
      <c r="Q5" s="4"/>
      <c r="R5" s="4"/>
      <c r="S5" s="7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L5" s="4"/>
      <c r="AM5" s="4"/>
      <c r="AN5" s="4"/>
      <c r="AO5" s="4"/>
      <c r="AP5" s="4"/>
      <c r="AQ5" s="4"/>
      <c r="AR5" s="4"/>
      <c r="AS5" s="4"/>
    </row>
    <row r="6" spans="1:57" s="1" customFormat="1" ht="15.75" customHeight="1" x14ac:dyDescent="0.2">
      <c r="A6" s="89" t="s">
        <v>21</v>
      </c>
      <c r="B6" s="90"/>
      <c r="C6" s="90"/>
      <c r="D6" s="90"/>
      <c r="E6" s="90"/>
      <c r="F6" s="90"/>
      <c r="G6" s="86"/>
      <c r="H6" s="87"/>
      <c r="I6" s="87"/>
      <c r="J6" s="87"/>
      <c r="K6" s="41"/>
      <c r="L6" s="53"/>
      <c r="M6" s="54" t="s">
        <v>20</v>
      </c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54" t="s">
        <v>20</v>
      </c>
      <c r="AB6" s="41"/>
      <c r="AC6" s="41"/>
      <c r="AD6" s="41"/>
      <c r="AE6" s="41"/>
      <c r="AF6" s="41"/>
      <c r="AG6" s="41"/>
      <c r="AH6" s="41"/>
      <c r="AI6" s="41"/>
      <c r="AJ6" s="41"/>
      <c r="AK6" s="52"/>
      <c r="AL6" s="41"/>
      <c r="AM6" s="41"/>
      <c r="AN6" s="54" t="s">
        <v>20</v>
      </c>
      <c r="AO6" s="41"/>
      <c r="AP6" s="41"/>
      <c r="AQ6" s="41"/>
      <c r="AR6" s="41"/>
      <c r="AS6" s="5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</row>
    <row r="7" spans="1:57" s="8" customFormat="1" ht="56.25" customHeight="1" x14ac:dyDescent="0.2">
      <c r="A7" s="91"/>
      <c r="B7" s="92"/>
      <c r="C7" s="92"/>
      <c r="D7" s="92"/>
      <c r="E7" s="92"/>
      <c r="F7" s="92"/>
      <c r="G7" s="93" t="s">
        <v>19</v>
      </c>
      <c r="H7" s="88" t="s">
        <v>46</v>
      </c>
      <c r="I7" s="44" t="s">
        <v>64</v>
      </c>
      <c r="J7" s="46" t="s">
        <v>64</v>
      </c>
      <c r="K7" s="62" t="s">
        <v>19</v>
      </c>
      <c r="L7" s="93" t="s">
        <v>54</v>
      </c>
      <c r="M7" s="44" t="s">
        <v>67</v>
      </c>
      <c r="N7" s="45" t="s">
        <v>67</v>
      </c>
      <c r="O7" s="45" t="s">
        <v>67</v>
      </c>
      <c r="P7" s="45" t="s">
        <v>68</v>
      </c>
      <c r="Q7" s="46" t="s">
        <v>57</v>
      </c>
      <c r="R7" s="62" t="s">
        <v>19</v>
      </c>
      <c r="S7" s="93" t="s">
        <v>55</v>
      </c>
      <c r="T7" s="44" t="s">
        <v>67</v>
      </c>
      <c r="U7" s="45" t="s">
        <v>67</v>
      </c>
      <c r="V7" s="45" t="s">
        <v>67</v>
      </c>
      <c r="W7" s="45" t="s">
        <v>67</v>
      </c>
      <c r="X7" s="45" t="s">
        <v>67</v>
      </c>
      <c r="Y7" s="45" t="s">
        <v>67</v>
      </c>
      <c r="Z7" s="45" t="s">
        <v>84</v>
      </c>
      <c r="AA7" s="45" t="s">
        <v>85</v>
      </c>
      <c r="AB7" s="45" t="s">
        <v>85</v>
      </c>
      <c r="AC7" s="45" t="s">
        <v>85</v>
      </c>
      <c r="AD7" s="45" t="s">
        <v>86</v>
      </c>
      <c r="AE7" s="45" t="s">
        <v>86</v>
      </c>
      <c r="AF7" s="45" t="s">
        <v>57</v>
      </c>
      <c r="AG7" s="45" t="s">
        <v>57</v>
      </c>
      <c r="AH7" s="45" t="s">
        <v>57</v>
      </c>
      <c r="AI7" s="50" t="s">
        <v>68</v>
      </c>
      <c r="AJ7" s="62" t="s">
        <v>19</v>
      </c>
      <c r="AK7" s="60" t="s">
        <v>115</v>
      </c>
      <c r="AL7" s="44" t="s">
        <v>64</v>
      </c>
      <c r="AM7" s="45" t="s">
        <v>64</v>
      </c>
      <c r="AN7" s="45" t="s">
        <v>116</v>
      </c>
      <c r="AO7" s="45" t="s">
        <v>117</v>
      </c>
      <c r="AP7" s="45" t="s">
        <v>68</v>
      </c>
      <c r="AQ7" s="45" t="s">
        <v>118</v>
      </c>
      <c r="AR7" s="45" t="s">
        <v>118</v>
      </c>
      <c r="AS7" s="45" t="s">
        <v>118</v>
      </c>
    </row>
    <row r="8" spans="1:57" s="8" customFormat="1" x14ac:dyDescent="0.2">
      <c r="A8" s="91"/>
      <c r="B8" s="92"/>
      <c r="C8" s="92"/>
      <c r="D8" s="92"/>
      <c r="E8" s="92"/>
      <c r="F8" s="92"/>
      <c r="G8" s="93"/>
      <c r="H8" s="88"/>
      <c r="I8" s="47" t="s">
        <v>65</v>
      </c>
      <c r="J8" s="49" t="s">
        <v>66</v>
      </c>
      <c r="K8" s="63"/>
      <c r="L8" s="93"/>
      <c r="M8" s="47" t="s">
        <v>69</v>
      </c>
      <c r="N8" s="48" t="s">
        <v>70</v>
      </c>
      <c r="O8" s="48" t="s">
        <v>71</v>
      </c>
      <c r="P8" s="48" t="s">
        <v>72</v>
      </c>
      <c r="Q8" s="49" t="s">
        <v>73</v>
      </c>
      <c r="R8" s="63"/>
      <c r="S8" s="93"/>
      <c r="T8" s="47" t="s">
        <v>87</v>
      </c>
      <c r="U8" s="48" t="s">
        <v>88</v>
      </c>
      <c r="V8" s="48" t="s">
        <v>89</v>
      </c>
      <c r="W8" s="48" t="s">
        <v>60</v>
      </c>
      <c r="X8" s="48" t="s">
        <v>90</v>
      </c>
      <c r="Y8" s="48" t="s">
        <v>91</v>
      </c>
      <c r="Z8" s="48" t="s">
        <v>62</v>
      </c>
      <c r="AA8" s="48" t="s">
        <v>92</v>
      </c>
      <c r="AB8" s="48" t="s">
        <v>53</v>
      </c>
      <c r="AC8" s="48" t="s">
        <v>59</v>
      </c>
      <c r="AD8" s="48" t="s">
        <v>93</v>
      </c>
      <c r="AE8" s="48" t="s">
        <v>94</v>
      </c>
      <c r="AF8" s="48" t="s">
        <v>95</v>
      </c>
      <c r="AG8" s="48" t="s">
        <v>96</v>
      </c>
      <c r="AH8" s="48" t="s">
        <v>97</v>
      </c>
      <c r="AI8" s="51" t="s">
        <v>98</v>
      </c>
      <c r="AJ8" s="63"/>
      <c r="AK8" s="61"/>
      <c r="AL8" s="47" t="s">
        <v>119</v>
      </c>
      <c r="AM8" s="48" t="s">
        <v>60</v>
      </c>
      <c r="AN8" s="48" t="s">
        <v>120</v>
      </c>
      <c r="AO8" s="48" t="s">
        <v>121</v>
      </c>
      <c r="AP8" s="48" t="s">
        <v>122</v>
      </c>
      <c r="AQ8" s="48" t="s">
        <v>123</v>
      </c>
      <c r="AR8" s="48" t="s">
        <v>61</v>
      </c>
      <c r="AS8" s="48" t="s">
        <v>124</v>
      </c>
    </row>
    <row r="9" spans="1:57" s="1" customFormat="1" x14ac:dyDescent="0.2">
      <c r="A9" s="65" t="s">
        <v>18</v>
      </c>
      <c r="B9" s="66"/>
      <c r="C9" s="66"/>
      <c r="D9" s="66"/>
      <c r="E9" s="66"/>
      <c r="F9" s="67"/>
      <c r="G9" s="31"/>
      <c r="H9" s="16">
        <f t="shared" ref="H9" si="0">SUM(H10:H13)</f>
        <v>0</v>
      </c>
      <c r="I9" s="16">
        <f t="shared" ref="I9:J9" si="1">SUM(I10:I13)</f>
        <v>0</v>
      </c>
      <c r="J9" s="16">
        <f t="shared" si="1"/>
        <v>0</v>
      </c>
      <c r="K9" s="15"/>
      <c r="L9" s="27">
        <f t="shared" ref="L9" si="2">SUM(L10:L13)</f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5"/>
      <c r="S9" s="34">
        <f t="shared" ref="S9" si="3">SUM(S10:S13)</f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5"/>
      <c r="AK9" s="27">
        <f t="shared" ref="AK9" si="4">SUM(AK10:AK13)</f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</row>
    <row r="10" spans="1:57" s="1" customFormat="1" x14ac:dyDescent="0.2">
      <c r="A10" s="69" t="s">
        <v>26</v>
      </c>
      <c r="B10" s="69"/>
      <c r="C10" s="69"/>
      <c r="D10" s="69"/>
      <c r="E10" s="69"/>
      <c r="F10" s="69"/>
      <c r="G10" s="11" t="s">
        <v>11</v>
      </c>
      <c r="H10" s="11">
        <v>0</v>
      </c>
      <c r="I10" s="11">
        <v>0</v>
      </c>
      <c r="J10" s="11">
        <v>0</v>
      </c>
      <c r="K10" s="11" t="s">
        <v>11</v>
      </c>
      <c r="L10" s="25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 t="s">
        <v>11</v>
      </c>
      <c r="S10" s="35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 t="s">
        <v>11</v>
      </c>
      <c r="AK10" s="25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</row>
    <row r="11" spans="1:57" s="1" customFormat="1" x14ac:dyDescent="0.2">
      <c r="A11" s="69" t="s">
        <v>27</v>
      </c>
      <c r="B11" s="69"/>
      <c r="C11" s="69"/>
      <c r="D11" s="69"/>
      <c r="E11" s="69"/>
      <c r="F11" s="69"/>
      <c r="G11" s="11" t="s">
        <v>11</v>
      </c>
      <c r="H11" s="11">
        <v>0</v>
      </c>
      <c r="I11" s="11">
        <v>0</v>
      </c>
      <c r="J11" s="11">
        <v>0</v>
      </c>
      <c r="K11" s="11" t="s">
        <v>11</v>
      </c>
      <c r="L11" s="25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 t="s">
        <v>11</v>
      </c>
      <c r="S11" s="35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 t="s">
        <v>11</v>
      </c>
      <c r="AK11" s="25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</row>
    <row r="12" spans="1:57" s="1" customFormat="1" x14ac:dyDescent="0.2">
      <c r="A12" s="69" t="s">
        <v>17</v>
      </c>
      <c r="B12" s="69"/>
      <c r="C12" s="69"/>
      <c r="D12" s="69"/>
      <c r="E12" s="69"/>
      <c r="F12" s="69"/>
      <c r="G12" s="11" t="s">
        <v>11</v>
      </c>
      <c r="H12" s="11">
        <v>0</v>
      </c>
      <c r="I12" s="11">
        <v>0</v>
      </c>
      <c r="J12" s="11">
        <v>0</v>
      </c>
      <c r="K12" s="11" t="s">
        <v>11</v>
      </c>
      <c r="L12" s="25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 t="s">
        <v>11</v>
      </c>
      <c r="S12" s="35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 t="s">
        <v>11</v>
      </c>
      <c r="AK12" s="25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</row>
    <row r="13" spans="1:57" s="1" customFormat="1" x14ac:dyDescent="0.2">
      <c r="A13" s="69" t="s">
        <v>16</v>
      </c>
      <c r="B13" s="69"/>
      <c r="C13" s="69"/>
      <c r="D13" s="69"/>
      <c r="E13" s="69"/>
      <c r="F13" s="69"/>
      <c r="G13" s="11" t="s">
        <v>15</v>
      </c>
      <c r="H13" s="11">
        <v>0</v>
      </c>
      <c r="I13" s="11">
        <v>0</v>
      </c>
      <c r="J13" s="11">
        <v>0</v>
      </c>
      <c r="K13" s="11" t="s">
        <v>15</v>
      </c>
      <c r="L13" s="25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 t="s">
        <v>15</v>
      </c>
      <c r="S13" s="35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 t="s">
        <v>15</v>
      </c>
      <c r="AK13" s="25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</row>
    <row r="14" spans="1:57" s="1" customFormat="1" ht="23.85" customHeight="1" x14ac:dyDescent="0.2">
      <c r="A14" s="80" t="s">
        <v>14</v>
      </c>
      <c r="B14" s="81"/>
      <c r="C14" s="81"/>
      <c r="D14" s="81"/>
      <c r="E14" s="81"/>
      <c r="F14" s="82"/>
      <c r="G14" s="10"/>
      <c r="H14" s="9">
        <f t="shared" ref="H14" si="5">SUM(H15:H21)</f>
        <v>4.6500000000000004</v>
      </c>
      <c r="I14" s="9">
        <f t="shared" ref="I14:J14" si="6">SUM(I15:I21)</f>
        <v>25377.84</v>
      </c>
      <c r="J14" s="9">
        <f t="shared" si="6"/>
        <v>29791.62</v>
      </c>
      <c r="K14" s="10"/>
      <c r="L14" s="24">
        <f t="shared" ref="L14" si="7">SUM(L15:L21)</f>
        <v>5.0999999999999996</v>
      </c>
      <c r="M14" s="9">
        <f t="shared" ref="M14" si="8">SUM(M15:M21)</f>
        <v>40526.639999999999</v>
      </c>
      <c r="N14" s="9">
        <f t="shared" ref="N14:O14" si="9">SUM(N15:N21)</f>
        <v>31970.880000000001</v>
      </c>
      <c r="O14" s="9">
        <f t="shared" si="9"/>
        <v>60202.44</v>
      </c>
      <c r="P14" s="9">
        <f t="shared" ref="P14:Q14" si="10">SUM(P15:P21)</f>
        <v>24461.64</v>
      </c>
      <c r="Q14" s="9">
        <f t="shared" si="10"/>
        <v>53042.040000000008</v>
      </c>
      <c r="R14" s="10"/>
      <c r="S14" s="28">
        <f t="shared" ref="S14:T14" si="11">SUM(S15:S21)</f>
        <v>5.0999999999999996</v>
      </c>
      <c r="T14" s="9">
        <f t="shared" si="11"/>
        <v>29186.28</v>
      </c>
      <c r="U14" s="9">
        <f t="shared" ref="U14:V14" si="12">SUM(U15:U21)</f>
        <v>29339.279999999999</v>
      </c>
      <c r="V14" s="9">
        <f t="shared" si="12"/>
        <v>30238.920000000002</v>
      </c>
      <c r="W14" s="9">
        <f t="shared" ref="W14:Z14" si="13">SUM(W15:W21)</f>
        <v>35771.4</v>
      </c>
      <c r="X14" s="9">
        <f t="shared" si="13"/>
        <v>29180.16</v>
      </c>
      <c r="Y14" s="9">
        <f t="shared" si="13"/>
        <v>36187.56</v>
      </c>
      <c r="Z14" s="9">
        <f t="shared" si="13"/>
        <v>18825.120000000003</v>
      </c>
      <c r="AA14" s="9">
        <f t="shared" ref="AA14:AH14" si="14">SUM(AA15:AA21)</f>
        <v>33647.759999999995</v>
      </c>
      <c r="AB14" s="9">
        <f t="shared" si="14"/>
        <v>33739.56</v>
      </c>
      <c r="AC14" s="9">
        <f t="shared" si="14"/>
        <v>34149.599999999999</v>
      </c>
      <c r="AD14" s="9">
        <f t="shared" si="14"/>
        <v>23812.920000000006</v>
      </c>
      <c r="AE14" s="9">
        <f t="shared" si="14"/>
        <v>10520.28</v>
      </c>
      <c r="AF14" s="9">
        <f t="shared" si="14"/>
        <v>11695.32</v>
      </c>
      <c r="AG14" s="9">
        <f t="shared" si="14"/>
        <v>11187.36</v>
      </c>
      <c r="AH14" s="9">
        <f t="shared" si="14"/>
        <v>29969.64</v>
      </c>
      <c r="AI14" s="9">
        <f t="shared" ref="AI14:AL14" si="15">SUM(AI15:AI21)</f>
        <v>21040.560000000001</v>
      </c>
      <c r="AJ14" s="10"/>
      <c r="AK14" s="24">
        <f t="shared" ref="AK14" si="16">SUM(AK15:AK21)</f>
        <v>4.6500000000000004</v>
      </c>
      <c r="AL14" s="9">
        <f t="shared" si="15"/>
        <v>36950.760000000009</v>
      </c>
      <c r="AM14" s="9">
        <f t="shared" ref="AM14:AN14" si="17">SUM(AM15:AM21)</f>
        <v>29149.919999999998</v>
      </c>
      <c r="AN14" s="9">
        <f t="shared" si="17"/>
        <v>54890.460000000006</v>
      </c>
      <c r="AO14" s="9">
        <f t="shared" ref="AO14:AR14" si="18">SUM(AO15:AO21)</f>
        <v>22303.260000000002</v>
      </c>
      <c r="AP14" s="9">
        <f t="shared" si="18"/>
        <v>48361.86</v>
      </c>
      <c r="AQ14" s="9">
        <f t="shared" si="18"/>
        <v>32140.800000000003</v>
      </c>
      <c r="AR14" s="9">
        <f t="shared" si="18"/>
        <v>33150.780000000006</v>
      </c>
      <c r="AS14" s="9">
        <f t="shared" ref="AS14" si="19">SUM(AS15:AS21)</f>
        <v>33284.699999999997</v>
      </c>
    </row>
    <row r="15" spans="1:57" s="1" customFormat="1" x14ac:dyDescent="0.2">
      <c r="A15" s="69" t="s">
        <v>40</v>
      </c>
      <c r="B15" s="69"/>
      <c r="C15" s="69"/>
      <c r="D15" s="69"/>
      <c r="E15" s="69"/>
      <c r="F15" s="69"/>
      <c r="G15" s="11" t="s">
        <v>41</v>
      </c>
      <c r="H15" s="11">
        <v>1.08</v>
      </c>
      <c r="I15" s="11">
        <f t="shared" ref="I15:J15" si="20">1.08*12*I35</f>
        <v>5894.2080000000005</v>
      </c>
      <c r="J15" s="11">
        <f t="shared" si="20"/>
        <v>6919.3440000000001</v>
      </c>
      <c r="K15" s="11" t="s">
        <v>41</v>
      </c>
      <c r="L15" s="25">
        <v>1.04</v>
      </c>
      <c r="M15" s="11">
        <f t="shared" ref="M15:Q15" si="21">1.04*12*M35</f>
        <v>8264.2560000000012</v>
      </c>
      <c r="N15" s="11">
        <f t="shared" si="21"/>
        <v>6519.5519999999997</v>
      </c>
      <c r="O15" s="11">
        <f t="shared" si="21"/>
        <v>12276.576000000001</v>
      </c>
      <c r="P15" s="11">
        <f t="shared" si="21"/>
        <v>4988.2560000000003</v>
      </c>
      <c r="Q15" s="11">
        <f t="shared" si="21"/>
        <v>10816.416000000001</v>
      </c>
      <c r="R15" s="11" t="s">
        <v>41</v>
      </c>
      <c r="S15" s="35">
        <v>1.04</v>
      </c>
      <c r="T15" s="11">
        <f t="shared" ref="T15:U15" si="22">1.04*12*T35</f>
        <v>5951.7119999999995</v>
      </c>
      <c r="U15" s="11">
        <f t="shared" si="22"/>
        <v>5982.9120000000003</v>
      </c>
      <c r="V15" s="11">
        <f t="shared" ref="V15:Y15" si="23">1.04*12*V35</f>
        <v>6166.3680000000004</v>
      </c>
      <c r="W15" s="11">
        <f t="shared" si="23"/>
        <v>7294.56</v>
      </c>
      <c r="X15" s="11">
        <f t="shared" si="23"/>
        <v>5950.4639999999999</v>
      </c>
      <c r="Y15" s="11">
        <f t="shared" si="23"/>
        <v>7379.424</v>
      </c>
      <c r="Z15" s="11">
        <f t="shared" ref="Z15:AG15" si="24">1.04*12*Z35</f>
        <v>3838.8480000000004</v>
      </c>
      <c r="AA15" s="11">
        <f t="shared" si="24"/>
        <v>6861.5039999999999</v>
      </c>
      <c r="AB15" s="11">
        <f t="shared" si="24"/>
        <v>6880.2239999999993</v>
      </c>
      <c r="AC15" s="11">
        <f t="shared" si="24"/>
        <v>6963.84</v>
      </c>
      <c r="AD15" s="11">
        <f t="shared" si="24"/>
        <v>4855.9680000000008</v>
      </c>
      <c r="AE15" s="11">
        <f t="shared" si="24"/>
        <v>2145.3120000000004</v>
      </c>
      <c r="AF15" s="11">
        <f t="shared" si="24"/>
        <v>2384.9279999999999</v>
      </c>
      <c r="AG15" s="11">
        <f t="shared" si="24"/>
        <v>2281.3440000000001</v>
      </c>
      <c r="AH15" s="11">
        <f t="shared" ref="AH15:AI15" si="25">1.04*12*AH35</f>
        <v>6111.4560000000001</v>
      </c>
      <c r="AI15" s="11">
        <f t="shared" si="25"/>
        <v>4290.6240000000007</v>
      </c>
      <c r="AJ15" s="11" t="s">
        <v>41</v>
      </c>
      <c r="AK15" s="25">
        <v>1.08</v>
      </c>
      <c r="AL15" s="11">
        <f>1.08*12*AL35</f>
        <v>8582.112000000001</v>
      </c>
      <c r="AM15" s="11">
        <f t="shared" ref="AM15:AS15" si="26">1.08*12*AM35</f>
        <v>6770.3040000000001</v>
      </c>
      <c r="AN15" s="11">
        <f t="shared" si="26"/>
        <v>12748.752000000002</v>
      </c>
      <c r="AO15" s="11">
        <f t="shared" si="26"/>
        <v>5180.1120000000001</v>
      </c>
      <c r="AP15" s="11">
        <f t="shared" si="26"/>
        <v>11232.432000000001</v>
      </c>
      <c r="AQ15" s="11">
        <f t="shared" si="26"/>
        <v>7464.9600000000009</v>
      </c>
      <c r="AR15" s="11">
        <f t="shared" si="26"/>
        <v>7699.536000000001</v>
      </c>
      <c r="AS15" s="11">
        <f t="shared" si="26"/>
        <v>7730.64</v>
      </c>
    </row>
    <row r="16" spans="1:57" s="1" customFormat="1" x14ac:dyDescent="0.2">
      <c r="A16" s="69" t="s">
        <v>31</v>
      </c>
      <c r="B16" s="69"/>
      <c r="C16" s="69"/>
      <c r="D16" s="69"/>
      <c r="E16" s="69"/>
      <c r="F16" s="69"/>
      <c r="G16" s="11" t="s">
        <v>13</v>
      </c>
      <c r="H16" s="11">
        <v>0.41</v>
      </c>
      <c r="I16" s="11">
        <f t="shared" ref="I16:J16" si="27">0.41*12*I35</f>
        <v>2237.616</v>
      </c>
      <c r="J16" s="11">
        <f t="shared" si="27"/>
        <v>2626.788</v>
      </c>
      <c r="K16" s="11" t="s">
        <v>13</v>
      </c>
      <c r="L16" s="25">
        <v>0.95</v>
      </c>
      <c r="M16" s="11">
        <f t="shared" ref="M16:Q16" si="28">0.95*12*M35</f>
        <v>7549.08</v>
      </c>
      <c r="N16" s="11">
        <f t="shared" si="28"/>
        <v>5955.3599999999988</v>
      </c>
      <c r="O16" s="11">
        <f t="shared" si="28"/>
        <v>11214.179999999998</v>
      </c>
      <c r="P16" s="11">
        <f t="shared" si="28"/>
        <v>4556.579999999999</v>
      </c>
      <c r="Q16" s="11">
        <f t="shared" si="28"/>
        <v>9880.3799999999992</v>
      </c>
      <c r="R16" s="11" t="s">
        <v>13</v>
      </c>
      <c r="S16" s="35">
        <v>0.95</v>
      </c>
      <c r="T16" s="11">
        <f t="shared" ref="T16:U16" si="29">0.95*12*T35</f>
        <v>5436.6599999999989</v>
      </c>
      <c r="U16" s="11">
        <f t="shared" si="29"/>
        <v>5465.1599999999989</v>
      </c>
      <c r="V16" s="11">
        <f t="shared" ref="V16:Y16" si="30">0.95*12*V35</f>
        <v>5632.74</v>
      </c>
      <c r="W16" s="11">
        <f t="shared" si="30"/>
        <v>6663.2999999999993</v>
      </c>
      <c r="X16" s="11">
        <f t="shared" si="30"/>
        <v>5435.5199999999995</v>
      </c>
      <c r="Y16" s="11">
        <f t="shared" si="30"/>
        <v>6740.8199999999988</v>
      </c>
      <c r="Z16" s="11">
        <f t="shared" ref="Z16:AG16" si="31">0.95*12*Z35</f>
        <v>3506.64</v>
      </c>
      <c r="AA16" s="11">
        <f t="shared" si="31"/>
        <v>6267.7199999999984</v>
      </c>
      <c r="AB16" s="11">
        <f t="shared" si="31"/>
        <v>6284.8199999999988</v>
      </c>
      <c r="AC16" s="11">
        <f t="shared" si="31"/>
        <v>6361.1999999999989</v>
      </c>
      <c r="AD16" s="11">
        <f t="shared" si="31"/>
        <v>4435.74</v>
      </c>
      <c r="AE16" s="11">
        <f t="shared" si="31"/>
        <v>1959.6599999999999</v>
      </c>
      <c r="AF16" s="11">
        <f t="shared" si="31"/>
        <v>2178.5399999999995</v>
      </c>
      <c r="AG16" s="11">
        <f t="shared" si="31"/>
        <v>2083.92</v>
      </c>
      <c r="AH16" s="11">
        <f t="shared" ref="AH16:AI16" si="32">0.95*12*AH35</f>
        <v>5582.579999999999</v>
      </c>
      <c r="AI16" s="11">
        <f t="shared" si="32"/>
        <v>3919.3199999999997</v>
      </c>
      <c r="AJ16" s="11" t="s">
        <v>13</v>
      </c>
      <c r="AK16" s="25">
        <v>0.41</v>
      </c>
      <c r="AL16" s="11">
        <f>0.41*12*AL35</f>
        <v>3258.0240000000003</v>
      </c>
      <c r="AM16" s="11">
        <f t="shared" ref="AM16:AS16" si="33">0.41*12*AM35</f>
        <v>2570.2079999999996</v>
      </c>
      <c r="AN16" s="11">
        <f t="shared" si="33"/>
        <v>4839.8040000000001</v>
      </c>
      <c r="AO16" s="11">
        <f t="shared" si="33"/>
        <v>1966.5239999999999</v>
      </c>
      <c r="AP16" s="11">
        <f t="shared" si="33"/>
        <v>4264.1639999999998</v>
      </c>
      <c r="AQ16" s="11">
        <f t="shared" si="33"/>
        <v>2833.92</v>
      </c>
      <c r="AR16" s="11">
        <f t="shared" si="33"/>
        <v>2922.9720000000002</v>
      </c>
      <c r="AS16" s="11">
        <f t="shared" si="33"/>
        <v>2934.7799999999997</v>
      </c>
    </row>
    <row r="17" spans="1:45" s="1" customFormat="1" x14ac:dyDescent="0.2">
      <c r="A17" s="69" t="s">
        <v>32</v>
      </c>
      <c r="B17" s="69"/>
      <c r="C17" s="69"/>
      <c r="D17" s="69"/>
      <c r="E17" s="69"/>
      <c r="F17" s="69"/>
      <c r="G17" s="11" t="s">
        <v>42</v>
      </c>
      <c r="H17" s="11">
        <v>0.32</v>
      </c>
      <c r="I17" s="11">
        <f t="shared" ref="I17:J17" si="34">0.32*12*I35</f>
        <v>1746.432</v>
      </c>
      <c r="J17" s="11">
        <f t="shared" si="34"/>
        <v>2050.1759999999999</v>
      </c>
      <c r="K17" s="11" t="s">
        <v>42</v>
      </c>
      <c r="L17" s="25">
        <v>0.24</v>
      </c>
      <c r="M17" s="11">
        <f t="shared" ref="M17:Q17" si="35">0.24*12*M35</f>
        <v>1907.136</v>
      </c>
      <c r="N17" s="11">
        <f t="shared" si="35"/>
        <v>1504.5119999999999</v>
      </c>
      <c r="O17" s="11">
        <f t="shared" si="35"/>
        <v>2833.056</v>
      </c>
      <c r="P17" s="11">
        <f t="shared" si="35"/>
        <v>1151.136</v>
      </c>
      <c r="Q17" s="11">
        <f t="shared" si="35"/>
        <v>2496.096</v>
      </c>
      <c r="R17" s="11" t="s">
        <v>42</v>
      </c>
      <c r="S17" s="35">
        <v>0.24</v>
      </c>
      <c r="T17" s="11">
        <f t="shared" ref="T17:U17" si="36">0.24*12*T35</f>
        <v>1373.472</v>
      </c>
      <c r="U17" s="11">
        <f t="shared" si="36"/>
        <v>1380.6719999999998</v>
      </c>
      <c r="V17" s="11">
        <f t="shared" ref="V17:Y17" si="37">0.24*12*V35</f>
        <v>1423.008</v>
      </c>
      <c r="W17" s="11">
        <f t="shared" si="37"/>
        <v>1683.36</v>
      </c>
      <c r="X17" s="11">
        <f t="shared" si="37"/>
        <v>1373.184</v>
      </c>
      <c r="Y17" s="11">
        <f t="shared" si="37"/>
        <v>1702.9439999999997</v>
      </c>
      <c r="Z17" s="11">
        <f t="shared" ref="Z17:AG17" si="38">0.24*12*Z35</f>
        <v>885.88800000000003</v>
      </c>
      <c r="AA17" s="11">
        <f t="shared" si="38"/>
        <v>1583.4239999999998</v>
      </c>
      <c r="AB17" s="11">
        <f t="shared" si="38"/>
        <v>1587.7439999999999</v>
      </c>
      <c r="AC17" s="11">
        <f t="shared" si="38"/>
        <v>1607.04</v>
      </c>
      <c r="AD17" s="11">
        <f t="shared" si="38"/>
        <v>1120.6079999999999</v>
      </c>
      <c r="AE17" s="11">
        <f t="shared" si="38"/>
        <v>495.072</v>
      </c>
      <c r="AF17" s="11">
        <f t="shared" si="38"/>
        <v>550.36799999999994</v>
      </c>
      <c r="AG17" s="11">
        <f t="shared" si="38"/>
        <v>526.46400000000006</v>
      </c>
      <c r="AH17" s="11">
        <f t="shared" ref="AH17:AI17" si="39">0.24*12*AH35</f>
        <v>1410.336</v>
      </c>
      <c r="AI17" s="11">
        <f t="shared" si="39"/>
        <v>990.14400000000001</v>
      </c>
      <c r="AJ17" s="11" t="s">
        <v>42</v>
      </c>
      <c r="AK17" s="25">
        <v>0.32</v>
      </c>
      <c r="AL17" s="11">
        <f>0.32*12*AL35</f>
        <v>2542.848</v>
      </c>
      <c r="AM17" s="11">
        <f t="shared" ref="AM17:AS17" si="40">0.32*12*AM35</f>
        <v>2006.0159999999998</v>
      </c>
      <c r="AN17" s="11">
        <f t="shared" si="40"/>
        <v>3777.4079999999999</v>
      </c>
      <c r="AO17" s="11">
        <f t="shared" si="40"/>
        <v>1534.848</v>
      </c>
      <c r="AP17" s="11">
        <f t="shared" si="40"/>
        <v>3328.1280000000002</v>
      </c>
      <c r="AQ17" s="11">
        <f t="shared" si="40"/>
        <v>2211.84</v>
      </c>
      <c r="AR17" s="11">
        <f t="shared" si="40"/>
        <v>2281.3440000000001</v>
      </c>
      <c r="AS17" s="11">
        <f t="shared" si="40"/>
        <v>2290.56</v>
      </c>
    </row>
    <row r="18" spans="1:45" s="1" customFormat="1" ht="57.75" customHeight="1" x14ac:dyDescent="0.2">
      <c r="A18" s="83" t="s">
        <v>33</v>
      </c>
      <c r="B18" s="84"/>
      <c r="C18" s="84"/>
      <c r="D18" s="84"/>
      <c r="E18" s="84"/>
      <c r="F18" s="85"/>
      <c r="G18" s="12" t="s">
        <v>12</v>
      </c>
      <c r="H18" s="11">
        <v>0.17</v>
      </c>
      <c r="I18" s="11">
        <f t="shared" ref="I18:J18" si="41">0.17*12*I35</f>
        <v>927.79200000000003</v>
      </c>
      <c r="J18" s="11">
        <f t="shared" si="41"/>
        <v>1089.1559999999999</v>
      </c>
      <c r="K18" s="12" t="s">
        <v>12</v>
      </c>
      <c r="L18" s="25">
        <v>0.2</v>
      </c>
      <c r="M18" s="11">
        <f t="shared" ref="M18:Q18" si="42">0.2*12*M35</f>
        <v>1589.2800000000004</v>
      </c>
      <c r="N18" s="11">
        <f t="shared" si="42"/>
        <v>1253.7600000000002</v>
      </c>
      <c r="O18" s="11">
        <f t="shared" si="42"/>
        <v>2360.8800000000006</v>
      </c>
      <c r="P18" s="11">
        <f t="shared" si="42"/>
        <v>959.28000000000009</v>
      </c>
      <c r="Q18" s="11">
        <f t="shared" si="42"/>
        <v>2080.0800000000004</v>
      </c>
      <c r="R18" s="12" t="s">
        <v>12</v>
      </c>
      <c r="S18" s="35">
        <v>0.2</v>
      </c>
      <c r="T18" s="11">
        <f t="shared" ref="T18:U18" si="43">0.2*12*T35</f>
        <v>1144.5600000000002</v>
      </c>
      <c r="U18" s="11">
        <f t="shared" si="43"/>
        <v>1150.5600000000002</v>
      </c>
      <c r="V18" s="11">
        <f t="shared" ref="V18:Y18" si="44">0.2*12*V35</f>
        <v>1185.8400000000001</v>
      </c>
      <c r="W18" s="11">
        <f t="shared" si="44"/>
        <v>1402.8000000000002</v>
      </c>
      <c r="X18" s="11">
        <f t="shared" si="44"/>
        <v>1144.3200000000002</v>
      </c>
      <c r="Y18" s="11">
        <f t="shared" si="44"/>
        <v>1419.1200000000001</v>
      </c>
      <c r="Z18" s="11">
        <f t="shared" ref="Z18:AG18" si="45">0.2*12*Z35</f>
        <v>738.24000000000012</v>
      </c>
      <c r="AA18" s="11">
        <f t="shared" si="45"/>
        <v>1319.52</v>
      </c>
      <c r="AB18" s="11">
        <f t="shared" si="45"/>
        <v>1323.1200000000001</v>
      </c>
      <c r="AC18" s="11">
        <f t="shared" si="45"/>
        <v>1339.2000000000003</v>
      </c>
      <c r="AD18" s="11">
        <f t="shared" si="45"/>
        <v>933.84000000000015</v>
      </c>
      <c r="AE18" s="11">
        <f t="shared" si="45"/>
        <v>412.56000000000006</v>
      </c>
      <c r="AF18" s="11">
        <f t="shared" si="45"/>
        <v>458.64000000000004</v>
      </c>
      <c r="AG18" s="11">
        <f t="shared" si="45"/>
        <v>438.72000000000008</v>
      </c>
      <c r="AH18" s="11">
        <f t="shared" ref="AH18:AI18" si="46">0.2*12*AH35</f>
        <v>1175.2800000000002</v>
      </c>
      <c r="AI18" s="11">
        <f t="shared" si="46"/>
        <v>825.12000000000012</v>
      </c>
      <c r="AJ18" s="12" t="s">
        <v>12</v>
      </c>
      <c r="AK18" s="25">
        <v>0.17</v>
      </c>
      <c r="AL18" s="11">
        <f>0.17*12*AL35</f>
        <v>1350.8880000000001</v>
      </c>
      <c r="AM18" s="11">
        <f t="shared" ref="AM18:AS18" si="47">0.17*12*AM35</f>
        <v>1065.6959999999999</v>
      </c>
      <c r="AN18" s="11">
        <f t="shared" si="47"/>
        <v>2006.748</v>
      </c>
      <c r="AO18" s="11">
        <f t="shared" si="47"/>
        <v>815.38800000000003</v>
      </c>
      <c r="AP18" s="11">
        <f t="shared" si="47"/>
        <v>1768.0680000000002</v>
      </c>
      <c r="AQ18" s="11">
        <f t="shared" si="47"/>
        <v>1175.04</v>
      </c>
      <c r="AR18" s="11">
        <f t="shared" si="47"/>
        <v>1211.9640000000002</v>
      </c>
      <c r="AS18" s="11">
        <f t="shared" si="47"/>
        <v>1216.8600000000001</v>
      </c>
    </row>
    <row r="19" spans="1:45" s="1" customFormat="1" ht="23.25" customHeight="1" x14ac:dyDescent="0.2">
      <c r="A19" s="68" t="s">
        <v>34</v>
      </c>
      <c r="B19" s="69"/>
      <c r="C19" s="69"/>
      <c r="D19" s="69"/>
      <c r="E19" s="69"/>
      <c r="F19" s="69"/>
      <c r="G19" s="11" t="s">
        <v>43</v>
      </c>
      <c r="H19" s="11">
        <v>0.05</v>
      </c>
      <c r="I19" s="11">
        <f t="shared" ref="I19:J19" si="48">0.05*12*I35</f>
        <v>272.88000000000005</v>
      </c>
      <c r="J19" s="11">
        <f t="shared" si="48"/>
        <v>320.34000000000003</v>
      </c>
      <c r="K19" s="11" t="s">
        <v>43</v>
      </c>
      <c r="L19" s="25">
        <v>0.05</v>
      </c>
      <c r="M19" s="11">
        <f t="shared" ref="M19" si="49">0.05*12*M35</f>
        <v>397.32000000000011</v>
      </c>
      <c r="N19" s="11">
        <f t="shared" ref="N19:O19" si="50">0.05*12*N35</f>
        <v>313.44000000000005</v>
      </c>
      <c r="O19" s="11">
        <f t="shared" si="50"/>
        <v>590.22000000000014</v>
      </c>
      <c r="P19" s="11">
        <f t="shared" ref="P19:Q19" si="51">0.05*12*P35</f>
        <v>239.82000000000002</v>
      </c>
      <c r="Q19" s="11">
        <f t="shared" si="51"/>
        <v>520.0200000000001</v>
      </c>
      <c r="R19" s="11" t="s">
        <v>43</v>
      </c>
      <c r="S19" s="35">
        <v>0.05</v>
      </c>
      <c r="T19" s="11">
        <f t="shared" ref="T19:U19" si="52">0.05*12*T35</f>
        <v>286.14000000000004</v>
      </c>
      <c r="U19" s="11">
        <f t="shared" si="52"/>
        <v>287.64000000000004</v>
      </c>
      <c r="V19" s="11">
        <f t="shared" ref="V19:Y19" si="53">0.05*12*V35</f>
        <v>296.46000000000004</v>
      </c>
      <c r="W19" s="11">
        <f t="shared" si="53"/>
        <v>350.70000000000005</v>
      </c>
      <c r="X19" s="11">
        <f t="shared" si="53"/>
        <v>286.08000000000004</v>
      </c>
      <c r="Y19" s="11">
        <f t="shared" si="53"/>
        <v>354.78000000000003</v>
      </c>
      <c r="Z19" s="11">
        <f t="shared" ref="Z19:AG19" si="54">0.05*12*Z35</f>
        <v>184.56000000000003</v>
      </c>
      <c r="AA19" s="11">
        <f t="shared" si="54"/>
        <v>329.88</v>
      </c>
      <c r="AB19" s="11">
        <f t="shared" si="54"/>
        <v>330.78000000000003</v>
      </c>
      <c r="AC19" s="11">
        <f t="shared" si="54"/>
        <v>334.80000000000007</v>
      </c>
      <c r="AD19" s="11">
        <f t="shared" si="54"/>
        <v>233.46000000000004</v>
      </c>
      <c r="AE19" s="11">
        <f t="shared" si="54"/>
        <v>103.14000000000001</v>
      </c>
      <c r="AF19" s="11">
        <f t="shared" si="54"/>
        <v>114.66000000000001</v>
      </c>
      <c r="AG19" s="11">
        <f t="shared" si="54"/>
        <v>109.68000000000002</v>
      </c>
      <c r="AH19" s="11">
        <f t="shared" ref="AH19:AI19" si="55">0.05*12*AH35</f>
        <v>293.82000000000005</v>
      </c>
      <c r="AI19" s="11">
        <f t="shared" si="55"/>
        <v>206.28000000000003</v>
      </c>
      <c r="AJ19" s="11" t="s">
        <v>43</v>
      </c>
      <c r="AK19" s="25">
        <v>0.05</v>
      </c>
      <c r="AL19" s="11">
        <f t="shared" ref="AL19:AS19" si="56">0.05*12*AL35</f>
        <v>397.32000000000011</v>
      </c>
      <c r="AM19" s="11">
        <f t="shared" si="56"/>
        <v>313.44000000000005</v>
      </c>
      <c r="AN19" s="11">
        <f t="shared" si="56"/>
        <v>590.22000000000014</v>
      </c>
      <c r="AO19" s="11">
        <f t="shared" si="56"/>
        <v>239.82000000000002</v>
      </c>
      <c r="AP19" s="11">
        <f t="shared" si="56"/>
        <v>520.0200000000001</v>
      </c>
      <c r="AQ19" s="11">
        <f t="shared" si="56"/>
        <v>345.6</v>
      </c>
      <c r="AR19" s="11">
        <f t="shared" si="56"/>
        <v>356.46000000000009</v>
      </c>
      <c r="AS19" s="11">
        <f t="shared" si="56"/>
        <v>357.90000000000003</v>
      </c>
    </row>
    <row r="20" spans="1:45" s="1" customFormat="1" ht="33.75" x14ac:dyDescent="0.2">
      <c r="A20" s="69" t="s">
        <v>35</v>
      </c>
      <c r="B20" s="69"/>
      <c r="C20" s="69"/>
      <c r="D20" s="69"/>
      <c r="E20" s="69"/>
      <c r="F20" s="69"/>
      <c r="G20" s="13" t="s">
        <v>48</v>
      </c>
      <c r="H20" s="11">
        <v>2.62</v>
      </c>
      <c r="I20" s="11">
        <f t="shared" ref="I20:J20" si="57">2.62*12*I35</f>
        <v>14298.912</v>
      </c>
      <c r="J20" s="11">
        <f t="shared" si="57"/>
        <v>16785.815999999999</v>
      </c>
      <c r="K20" s="13" t="s">
        <v>48</v>
      </c>
      <c r="L20" s="25">
        <v>2.62</v>
      </c>
      <c r="M20" s="11">
        <f t="shared" ref="M20:Q20" si="58">2.62*12*M35</f>
        <v>20819.568000000003</v>
      </c>
      <c r="N20" s="11">
        <f t="shared" si="58"/>
        <v>16424.256000000001</v>
      </c>
      <c r="O20" s="11">
        <f t="shared" si="58"/>
        <v>30927.528000000002</v>
      </c>
      <c r="P20" s="11">
        <f t="shared" si="58"/>
        <v>12566.567999999999</v>
      </c>
      <c r="Q20" s="11">
        <f t="shared" si="58"/>
        <v>27249.048000000003</v>
      </c>
      <c r="R20" s="13" t="s">
        <v>48</v>
      </c>
      <c r="S20" s="35">
        <v>2.62</v>
      </c>
      <c r="T20" s="11">
        <f t="shared" ref="T20:U20" si="59">2.62*12*T35</f>
        <v>14993.736000000001</v>
      </c>
      <c r="U20" s="11">
        <f t="shared" si="59"/>
        <v>15072.335999999999</v>
      </c>
      <c r="V20" s="11">
        <f t="shared" ref="V20:Y20" si="60">2.62*12*V35</f>
        <v>15534.504000000001</v>
      </c>
      <c r="W20" s="11">
        <f t="shared" si="60"/>
        <v>18376.68</v>
      </c>
      <c r="X20" s="11">
        <f t="shared" si="60"/>
        <v>14990.592000000001</v>
      </c>
      <c r="Y20" s="11">
        <f t="shared" si="60"/>
        <v>18590.471999999998</v>
      </c>
      <c r="Z20" s="11">
        <f t="shared" ref="Z20:AG20" si="61">2.62*12*Z35</f>
        <v>9670.9440000000013</v>
      </c>
      <c r="AA20" s="11">
        <f t="shared" si="61"/>
        <v>17285.712</v>
      </c>
      <c r="AB20" s="11">
        <f t="shared" si="61"/>
        <v>17332.871999999999</v>
      </c>
      <c r="AC20" s="11">
        <f t="shared" si="61"/>
        <v>17543.52</v>
      </c>
      <c r="AD20" s="11">
        <f t="shared" si="61"/>
        <v>12233.304000000002</v>
      </c>
      <c r="AE20" s="11">
        <f t="shared" si="61"/>
        <v>5404.5360000000001</v>
      </c>
      <c r="AF20" s="11">
        <f t="shared" si="61"/>
        <v>6008.1840000000002</v>
      </c>
      <c r="AG20" s="11">
        <f t="shared" si="61"/>
        <v>5747.2320000000009</v>
      </c>
      <c r="AH20" s="11">
        <f t="shared" ref="AH20:AI20" si="62">2.62*12*AH35</f>
        <v>15396.168</v>
      </c>
      <c r="AI20" s="11">
        <f t="shared" si="62"/>
        <v>10809.072</v>
      </c>
      <c r="AJ20" s="13" t="s">
        <v>48</v>
      </c>
      <c r="AK20" s="25">
        <v>2.62</v>
      </c>
      <c r="AL20" s="11">
        <f t="shared" ref="AL20:AS20" si="63">2.62*12*AL35</f>
        <v>20819.568000000003</v>
      </c>
      <c r="AM20" s="11">
        <f t="shared" si="63"/>
        <v>16424.256000000001</v>
      </c>
      <c r="AN20" s="11">
        <f t="shared" si="63"/>
        <v>30927.528000000002</v>
      </c>
      <c r="AO20" s="11">
        <f t="shared" si="63"/>
        <v>12566.567999999999</v>
      </c>
      <c r="AP20" s="11">
        <f t="shared" si="63"/>
        <v>27249.048000000003</v>
      </c>
      <c r="AQ20" s="11">
        <f t="shared" si="63"/>
        <v>18109.440000000002</v>
      </c>
      <c r="AR20" s="11">
        <f t="shared" si="63"/>
        <v>18678.504000000001</v>
      </c>
      <c r="AS20" s="11">
        <f t="shared" si="63"/>
        <v>18753.96</v>
      </c>
    </row>
    <row r="21" spans="1:45" s="1" customFormat="1" x14ac:dyDescent="0.2">
      <c r="A21" s="69" t="s">
        <v>36</v>
      </c>
      <c r="B21" s="69"/>
      <c r="C21" s="69"/>
      <c r="D21" s="69"/>
      <c r="E21" s="69"/>
      <c r="F21" s="69"/>
      <c r="G21" s="11" t="s">
        <v>4</v>
      </c>
      <c r="H21" s="11">
        <v>0</v>
      </c>
      <c r="I21" s="11">
        <f t="shared" ref="I21:J21" si="64">0*12*I35</f>
        <v>0</v>
      </c>
      <c r="J21" s="11">
        <f t="shared" si="64"/>
        <v>0</v>
      </c>
      <c r="K21" s="11" t="s">
        <v>4</v>
      </c>
      <c r="L21" s="25">
        <v>0</v>
      </c>
      <c r="M21" s="11">
        <f t="shared" ref="M21:Q21" si="65">0*12*M35</f>
        <v>0</v>
      </c>
      <c r="N21" s="11">
        <f t="shared" si="65"/>
        <v>0</v>
      </c>
      <c r="O21" s="11">
        <f t="shared" si="65"/>
        <v>0</v>
      </c>
      <c r="P21" s="11">
        <f t="shared" si="65"/>
        <v>0</v>
      </c>
      <c r="Q21" s="11">
        <f t="shared" si="65"/>
        <v>0</v>
      </c>
      <c r="R21" s="11" t="s">
        <v>4</v>
      </c>
      <c r="S21" s="35">
        <v>0</v>
      </c>
      <c r="T21" s="11">
        <f t="shared" ref="T21:U21" si="66">0*12*T35</f>
        <v>0</v>
      </c>
      <c r="U21" s="11">
        <f t="shared" si="66"/>
        <v>0</v>
      </c>
      <c r="V21" s="11">
        <f t="shared" ref="V21:Y21" si="67">0*12*V35</f>
        <v>0</v>
      </c>
      <c r="W21" s="11">
        <f t="shared" si="67"/>
        <v>0</v>
      </c>
      <c r="X21" s="11">
        <f t="shared" si="67"/>
        <v>0</v>
      </c>
      <c r="Y21" s="11">
        <f t="shared" si="67"/>
        <v>0</v>
      </c>
      <c r="Z21" s="11">
        <f t="shared" ref="Z21:AG21" si="68">0*12*Z35</f>
        <v>0</v>
      </c>
      <c r="AA21" s="11">
        <f t="shared" si="68"/>
        <v>0</v>
      </c>
      <c r="AB21" s="11">
        <f t="shared" si="68"/>
        <v>0</v>
      </c>
      <c r="AC21" s="11">
        <f t="shared" si="68"/>
        <v>0</v>
      </c>
      <c r="AD21" s="11">
        <f t="shared" si="68"/>
        <v>0</v>
      </c>
      <c r="AE21" s="11">
        <f t="shared" si="68"/>
        <v>0</v>
      </c>
      <c r="AF21" s="11">
        <f t="shared" si="68"/>
        <v>0</v>
      </c>
      <c r="AG21" s="11">
        <f t="shared" si="68"/>
        <v>0</v>
      </c>
      <c r="AH21" s="11">
        <f t="shared" ref="AH21:AI21" si="69">0*12*AH35</f>
        <v>0</v>
      </c>
      <c r="AI21" s="11">
        <f t="shared" si="69"/>
        <v>0</v>
      </c>
      <c r="AJ21" s="11" t="s">
        <v>4</v>
      </c>
      <c r="AK21" s="25">
        <v>0</v>
      </c>
      <c r="AL21" s="11">
        <f t="shared" ref="AL21:AM21" si="70">0*12*AL35</f>
        <v>0</v>
      </c>
      <c r="AM21" s="11">
        <f t="shared" si="70"/>
        <v>0</v>
      </c>
      <c r="AN21" s="11">
        <f t="shared" ref="AN21:AQ21" si="71">0*12*AN35</f>
        <v>0</v>
      </c>
      <c r="AO21" s="11">
        <f t="shared" si="71"/>
        <v>0</v>
      </c>
      <c r="AP21" s="11">
        <f t="shared" si="71"/>
        <v>0</v>
      </c>
      <c r="AQ21" s="11">
        <f t="shared" si="71"/>
        <v>0</v>
      </c>
      <c r="AR21" s="11">
        <f t="shared" ref="AR21:AS21" si="72">0*12*AR35</f>
        <v>0</v>
      </c>
      <c r="AS21" s="11">
        <f t="shared" si="72"/>
        <v>0</v>
      </c>
    </row>
    <row r="22" spans="1:45" s="1" customFormat="1" ht="13.5" customHeight="1" x14ac:dyDescent="0.2">
      <c r="A22" s="80" t="s">
        <v>10</v>
      </c>
      <c r="B22" s="81"/>
      <c r="C22" s="81"/>
      <c r="D22" s="81"/>
      <c r="E22" s="81"/>
      <c r="F22" s="82"/>
      <c r="G22" s="10"/>
      <c r="H22" s="14">
        <f t="shared" ref="H22" si="73">SUM(H23:H27)</f>
        <v>1.94</v>
      </c>
      <c r="I22" s="14">
        <f t="shared" ref="I22:J22" si="74">SUM(I23:I27)</f>
        <v>10587.744000000001</v>
      </c>
      <c r="J22" s="14">
        <f t="shared" si="74"/>
        <v>12429.191999999999</v>
      </c>
      <c r="K22" s="10"/>
      <c r="L22" s="26">
        <f t="shared" ref="L22" si="75">SUM(L23:L27)</f>
        <v>5.2099999999999991</v>
      </c>
      <c r="M22" s="14">
        <f t="shared" ref="M22" si="76">SUM(M23:M27)</f>
        <v>41400.743999999999</v>
      </c>
      <c r="N22" s="14">
        <f t="shared" ref="N22:O22" si="77">SUM(N23:N27)</f>
        <v>32660.447999999997</v>
      </c>
      <c r="O22" s="14">
        <f t="shared" si="77"/>
        <v>61500.923999999992</v>
      </c>
      <c r="P22" s="14">
        <f t="shared" ref="P22:Q22" si="78">SUM(P23:P27)</f>
        <v>24989.243999999999</v>
      </c>
      <c r="Q22" s="14">
        <f t="shared" si="78"/>
        <v>54186.084000000003</v>
      </c>
      <c r="R22" s="10"/>
      <c r="S22" s="36">
        <f t="shared" ref="S22:T22" si="79">SUM(S23:S27)</f>
        <v>2.98</v>
      </c>
      <c r="T22" s="14">
        <f t="shared" si="79"/>
        <v>17053.944</v>
      </c>
      <c r="U22" s="14">
        <f t="shared" ref="U22:V22" si="80">SUM(U23:U27)</f>
        <v>17143.343999999997</v>
      </c>
      <c r="V22" s="14">
        <f t="shared" si="80"/>
        <v>17669.016</v>
      </c>
      <c r="W22" s="14">
        <f t="shared" ref="W22:Z22" si="81">SUM(W23:W27)</f>
        <v>20901.72</v>
      </c>
      <c r="X22" s="14">
        <f t="shared" si="81"/>
        <v>17050.367999999999</v>
      </c>
      <c r="Y22" s="14">
        <f t="shared" si="81"/>
        <v>21144.887999999999</v>
      </c>
      <c r="Z22" s="14">
        <f t="shared" si="81"/>
        <v>10999.776000000002</v>
      </c>
      <c r="AA22" s="14">
        <f t="shared" ref="AA22:AH22" si="82">SUM(AA23:AA27)</f>
        <v>19660.847999999998</v>
      </c>
      <c r="AB22" s="14">
        <f t="shared" si="82"/>
        <v>19714.487999999998</v>
      </c>
      <c r="AC22" s="14">
        <f t="shared" si="82"/>
        <v>19954.080000000002</v>
      </c>
      <c r="AD22" s="14">
        <f t="shared" si="82"/>
        <v>13914.216</v>
      </c>
      <c r="AE22" s="14">
        <f t="shared" si="82"/>
        <v>6147.1440000000002</v>
      </c>
      <c r="AF22" s="14">
        <f t="shared" si="82"/>
        <v>6833.735999999999</v>
      </c>
      <c r="AG22" s="14">
        <f t="shared" si="82"/>
        <v>6536.9279999999999</v>
      </c>
      <c r="AH22" s="14">
        <f t="shared" si="82"/>
        <v>17511.671999999999</v>
      </c>
      <c r="AI22" s="14">
        <f t="shared" ref="AI22:AL22" si="83">SUM(AI23:AI27)</f>
        <v>12294.288</v>
      </c>
      <c r="AJ22" s="10"/>
      <c r="AK22" s="26">
        <f t="shared" ref="AK22" si="84">SUM(AK23:AK27)</f>
        <v>1.94</v>
      </c>
      <c r="AL22" s="14">
        <f t="shared" si="83"/>
        <v>15416.016000000003</v>
      </c>
      <c r="AM22" s="14">
        <f t="shared" ref="AM22:AN22" si="85">SUM(AM23:AM27)</f>
        <v>12161.472</v>
      </c>
      <c r="AN22" s="14">
        <f t="shared" si="85"/>
        <v>22900.536</v>
      </c>
      <c r="AO22" s="14">
        <f t="shared" ref="AO22:AR22" si="86">SUM(AO23:AO27)</f>
        <v>9305.0159999999996</v>
      </c>
      <c r="AP22" s="14">
        <f t="shared" si="86"/>
        <v>20176.776000000002</v>
      </c>
      <c r="AQ22" s="14">
        <f t="shared" si="86"/>
        <v>13409.279999999999</v>
      </c>
      <c r="AR22" s="14">
        <f t="shared" si="86"/>
        <v>13830.648000000001</v>
      </c>
      <c r="AS22" s="14">
        <f t="shared" ref="AS22" si="87">SUM(AS23:AS27)</f>
        <v>13886.52</v>
      </c>
    </row>
    <row r="23" spans="1:45" s="1" customFormat="1" x14ac:dyDescent="0.2">
      <c r="A23" s="68" t="s">
        <v>38</v>
      </c>
      <c r="B23" s="69"/>
      <c r="C23" s="69"/>
      <c r="D23" s="69"/>
      <c r="E23" s="69"/>
      <c r="F23" s="69"/>
      <c r="G23" s="11" t="s">
        <v>4</v>
      </c>
      <c r="H23" s="11">
        <v>1.02</v>
      </c>
      <c r="I23" s="11">
        <f t="shared" ref="I23:J23" si="88">1.02*12*I35</f>
        <v>5566.7520000000004</v>
      </c>
      <c r="J23" s="11">
        <f t="shared" si="88"/>
        <v>6534.9359999999997</v>
      </c>
      <c r="K23" s="11" t="s">
        <v>4</v>
      </c>
      <c r="L23" s="25">
        <v>1.1499999999999999</v>
      </c>
      <c r="M23" s="11">
        <f t="shared" ref="M23:Q23" si="89">1.15*12*M35</f>
        <v>9138.36</v>
      </c>
      <c r="N23" s="11">
        <f t="shared" si="89"/>
        <v>7209.119999999999</v>
      </c>
      <c r="O23" s="11">
        <f t="shared" si="89"/>
        <v>13575.06</v>
      </c>
      <c r="P23" s="11">
        <f t="shared" si="89"/>
        <v>5515.86</v>
      </c>
      <c r="Q23" s="11">
        <f t="shared" si="89"/>
        <v>11960.46</v>
      </c>
      <c r="R23" s="11" t="s">
        <v>4</v>
      </c>
      <c r="S23" s="35">
        <v>1.1499999999999999</v>
      </c>
      <c r="T23" s="11">
        <f t="shared" ref="T23:U23" si="90">1.15*12*T35</f>
        <v>6581.2199999999993</v>
      </c>
      <c r="U23" s="11">
        <f t="shared" si="90"/>
        <v>6615.7199999999993</v>
      </c>
      <c r="V23" s="11">
        <f t="shared" ref="V23:Y23" si="91">1.15*12*V35</f>
        <v>6818.58</v>
      </c>
      <c r="W23" s="11">
        <f t="shared" si="91"/>
        <v>8066.0999999999995</v>
      </c>
      <c r="X23" s="11">
        <f t="shared" si="91"/>
        <v>6579.8399999999992</v>
      </c>
      <c r="Y23" s="11">
        <f t="shared" si="91"/>
        <v>8159.9399999999987</v>
      </c>
      <c r="Z23" s="11">
        <f t="shared" ref="Z23:AG23" si="92">1.15*12*Z35</f>
        <v>4244.88</v>
      </c>
      <c r="AA23" s="11">
        <f t="shared" si="92"/>
        <v>7587.2399999999989</v>
      </c>
      <c r="AB23" s="11">
        <f t="shared" si="92"/>
        <v>7607.9399999999987</v>
      </c>
      <c r="AC23" s="11">
        <f t="shared" si="92"/>
        <v>7700.4</v>
      </c>
      <c r="AD23" s="11">
        <f t="shared" si="92"/>
        <v>5369.58</v>
      </c>
      <c r="AE23" s="11">
        <f t="shared" si="92"/>
        <v>2372.2199999999998</v>
      </c>
      <c r="AF23" s="11">
        <f t="shared" si="92"/>
        <v>2637.18</v>
      </c>
      <c r="AG23" s="11">
        <f t="shared" si="92"/>
        <v>2522.64</v>
      </c>
      <c r="AH23" s="11">
        <f t="shared" ref="AH23:AI23" si="93">1.15*12*AH35</f>
        <v>6757.86</v>
      </c>
      <c r="AI23" s="11">
        <f t="shared" si="93"/>
        <v>4744.4399999999996</v>
      </c>
      <c r="AJ23" s="11" t="s">
        <v>4</v>
      </c>
      <c r="AK23" s="25">
        <v>1.02</v>
      </c>
      <c r="AL23" s="11">
        <f>1.02*12*AL35</f>
        <v>8105.3280000000004</v>
      </c>
      <c r="AM23" s="11">
        <f t="shared" ref="AM23:AS23" si="94">1.02*12*AM35</f>
        <v>6394.1759999999995</v>
      </c>
      <c r="AN23" s="11">
        <f t="shared" si="94"/>
        <v>12040.488000000001</v>
      </c>
      <c r="AO23" s="11">
        <f t="shared" si="94"/>
        <v>4892.3279999999995</v>
      </c>
      <c r="AP23" s="11">
        <f t="shared" si="94"/>
        <v>10608.408000000001</v>
      </c>
      <c r="AQ23" s="11">
        <f t="shared" si="94"/>
        <v>7050.24</v>
      </c>
      <c r="AR23" s="11">
        <f t="shared" si="94"/>
        <v>7271.7840000000006</v>
      </c>
      <c r="AS23" s="11">
        <f t="shared" si="94"/>
        <v>7301.16</v>
      </c>
    </row>
    <row r="24" spans="1:45" s="1" customFormat="1" ht="25.5" customHeight="1" x14ac:dyDescent="0.2">
      <c r="A24" s="68" t="s">
        <v>28</v>
      </c>
      <c r="B24" s="69"/>
      <c r="C24" s="69"/>
      <c r="D24" s="69"/>
      <c r="E24" s="69"/>
      <c r="F24" s="69"/>
      <c r="G24" s="11" t="s">
        <v>3</v>
      </c>
      <c r="H24" s="11">
        <v>0</v>
      </c>
      <c r="I24" s="11">
        <f t="shared" ref="I24:J24" si="95">0*1242*I35</f>
        <v>0</v>
      </c>
      <c r="J24" s="11">
        <f t="shared" si="95"/>
        <v>0</v>
      </c>
      <c r="K24" s="11" t="s">
        <v>3</v>
      </c>
      <c r="L24" s="25">
        <v>0</v>
      </c>
      <c r="M24" s="11">
        <f t="shared" ref="M24" si="96">0*12*M35</f>
        <v>0</v>
      </c>
      <c r="N24" s="11">
        <f t="shared" ref="N24:O24" si="97">0*12*N35</f>
        <v>0</v>
      </c>
      <c r="O24" s="11">
        <f t="shared" si="97"/>
        <v>0</v>
      </c>
      <c r="P24" s="11">
        <f t="shared" ref="P24:Q24" si="98">0*12*P35</f>
        <v>0</v>
      </c>
      <c r="Q24" s="11">
        <f t="shared" si="98"/>
        <v>0</v>
      </c>
      <c r="R24" s="11" t="s">
        <v>3</v>
      </c>
      <c r="S24" s="35">
        <v>0</v>
      </c>
      <c r="T24" s="11">
        <f t="shared" ref="T24:U24" si="99">0*12*T35</f>
        <v>0</v>
      </c>
      <c r="U24" s="11">
        <f t="shared" si="99"/>
        <v>0</v>
      </c>
      <c r="V24" s="11">
        <f t="shared" ref="V24:Y24" si="100">0*12*V35</f>
        <v>0</v>
      </c>
      <c r="W24" s="11">
        <f t="shared" si="100"/>
        <v>0</v>
      </c>
      <c r="X24" s="11">
        <f t="shared" si="100"/>
        <v>0</v>
      </c>
      <c r="Y24" s="11">
        <f t="shared" si="100"/>
        <v>0</v>
      </c>
      <c r="Z24" s="11">
        <f t="shared" ref="Z24:AG24" si="101">0*12*Z35</f>
        <v>0</v>
      </c>
      <c r="AA24" s="11">
        <f t="shared" si="101"/>
        <v>0</v>
      </c>
      <c r="AB24" s="11">
        <f t="shared" si="101"/>
        <v>0</v>
      </c>
      <c r="AC24" s="11">
        <f t="shared" si="101"/>
        <v>0</v>
      </c>
      <c r="AD24" s="11">
        <f t="shared" si="101"/>
        <v>0</v>
      </c>
      <c r="AE24" s="11">
        <f t="shared" si="101"/>
        <v>0</v>
      </c>
      <c r="AF24" s="11">
        <f t="shared" si="101"/>
        <v>0</v>
      </c>
      <c r="AG24" s="11">
        <f t="shared" si="101"/>
        <v>0</v>
      </c>
      <c r="AH24" s="11">
        <f t="shared" ref="AH24:AI24" si="102">0*12*AH35</f>
        <v>0</v>
      </c>
      <c r="AI24" s="11">
        <f t="shared" si="102"/>
        <v>0</v>
      </c>
      <c r="AJ24" s="11" t="s">
        <v>3</v>
      </c>
      <c r="AK24" s="25">
        <v>0</v>
      </c>
      <c r="AL24" s="11">
        <f t="shared" ref="AL24:AM24" si="103">0*12*AL35</f>
        <v>0</v>
      </c>
      <c r="AM24" s="11">
        <f t="shared" si="103"/>
        <v>0</v>
      </c>
      <c r="AN24" s="11">
        <f t="shared" ref="AN24:AQ24" si="104">0*12*AN35</f>
        <v>0</v>
      </c>
      <c r="AO24" s="11">
        <f t="shared" si="104"/>
        <v>0</v>
      </c>
      <c r="AP24" s="11">
        <f t="shared" si="104"/>
        <v>0</v>
      </c>
      <c r="AQ24" s="11">
        <f t="shared" si="104"/>
        <v>0</v>
      </c>
      <c r="AR24" s="11">
        <f t="shared" ref="AR24:AS24" si="105">0*12*AR35</f>
        <v>0</v>
      </c>
      <c r="AS24" s="11">
        <f t="shared" si="105"/>
        <v>0</v>
      </c>
    </row>
    <row r="25" spans="1:45" s="1" customFormat="1" ht="25.5" customHeight="1" x14ac:dyDescent="0.2">
      <c r="A25" s="68" t="s">
        <v>29</v>
      </c>
      <c r="B25" s="68"/>
      <c r="C25" s="68"/>
      <c r="D25" s="68"/>
      <c r="E25" s="68"/>
      <c r="F25" s="68"/>
      <c r="G25" s="11" t="s">
        <v>8</v>
      </c>
      <c r="H25" s="11">
        <v>0</v>
      </c>
      <c r="I25" s="11">
        <f t="shared" ref="I25:J25" si="106">0*12*I35</f>
        <v>0</v>
      </c>
      <c r="J25" s="11">
        <f t="shared" si="106"/>
        <v>0</v>
      </c>
      <c r="K25" s="11" t="s">
        <v>8</v>
      </c>
      <c r="L25" s="25">
        <v>0</v>
      </c>
      <c r="M25" s="11">
        <f t="shared" ref="M25" si="107">0*12*M35</f>
        <v>0</v>
      </c>
      <c r="N25" s="11">
        <f t="shared" ref="N25:O25" si="108">0*12*N35</f>
        <v>0</v>
      </c>
      <c r="O25" s="11">
        <f t="shared" si="108"/>
        <v>0</v>
      </c>
      <c r="P25" s="11">
        <f t="shared" ref="P25:Q25" si="109">0*12*P35</f>
        <v>0</v>
      </c>
      <c r="Q25" s="11">
        <f t="shared" si="109"/>
        <v>0</v>
      </c>
      <c r="R25" s="11" t="s">
        <v>8</v>
      </c>
      <c r="S25" s="35">
        <v>0</v>
      </c>
      <c r="T25" s="11">
        <f t="shared" ref="T25:U25" si="110">0*12*T35</f>
        <v>0</v>
      </c>
      <c r="U25" s="11">
        <f t="shared" si="110"/>
        <v>0</v>
      </c>
      <c r="V25" s="11">
        <f t="shared" ref="V25:Y25" si="111">0*12*V35</f>
        <v>0</v>
      </c>
      <c r="W25" s="11">
        <f t="shared" si="111"/>
        <v>0</v>
      </c>
      <c r="X25" s="11">
        <f t="shared" si="111"/>
        <v>0</v>
      </c>
      <c r="Y25" s="11">
        <f t="shared" si="111"/>
        <v>0</v>
      </c>
      <c r="Z25" s="11">
        <f t="shared" ref="Z25:AG25" si="112">0*12*Z35</f>
        <v>0</v>
      </c>
      <c r="AA25" s="11">
        <f t="shared" si="112"/>
        <v>0</v>
      </c>
      <c r="AB25" s="11">
        <f t="shared" si="112"/>
        <v>0</v>
      </c>
      <c r="AC25" s="11">
        <f t="shared" si="112"/>
        <v>0</v>
      </c>
      <c r="AD25" s="11">
        <f t="shared" si="112"/>
        <v>0</v>
      </c>
      <c r="AE25" s="11">
        <f t="shared" si="112"/>
        <v>0</v>
      </c>
      <c r="AF25" s="11">
        <f t="shared" si="112"/>
        <v>0</v>
      </c>
      <c r="AG25" s="11">
        <f t="shared" si="112"/>
        <v>0</v>
      </c>
      <c r="AH25" s="11">
        <f t="shared" ref="AH25:AI25" si="113">0*12*AH35</f>
        <v>0</v>
      </c>
      <c r="AI25" s="11">
        <f t="shared" si="113"/>
        <v>0</v>
      </c>
      <c r="AJ25" s="11" t="s">
        <v>8</v>
      </c>
      <c r="AK25" s="25">
        <v>0</v>
      </c>
      <c r="AL25" s="11">
        <f t="shared" ref="AL25:AM25" si="114">0*12*AL35</f>
        <v>0</v>
      </c>
      <c r="AM25" s="11">
        <f t="shared" si="114"/>
        <v>0</v>
      </c>
      <c r="AN25" s="11">
        <f t="shared" ref="AN25:AQ25" si="115">0*12*AN35</f>
        <v>0</v>
      </c>
      <c r="AO25" s="11">
        <f t="shared" si="115"/>
        <v>0</v>
      </c>
      <c r="AP25" s="11">
        <f t="shared" si="115"/>
        <v>0</v>
      </c>
      <c r="AQ25" s="11">
        <f t="shared" si="115"/>
        <v>0</v>
      </c>
      <c r="AR25" s="11">
        <f t="shared" ref="AR25:AS25" si="116">0*12*AR35</f>
        <v>0</v>
      </c>
      <c r="AS25" s="11">
        <f t="shared" si="116"/>
        <v>0</v>
      </c>
    </row>
    <row r="26" spans="1:45" s="1" customFormat="1" ht="57" customHeight="1" x14ac:dyDescent="0.2">
      <c r="A26" s="68" t="s">
        <v>30</v>
      </c>
      <c r="B26" s="68"/>
      <c r="C26" s="68"/>
      <c r="D26" s="68"/>
      <c r="E26" s="68"/>
      <c r="F26" s="68"/>
      <c r="G26" s="12" t="s">
        <v>9</v>
      </c>
      <c r="H26" s="11">
        <f>0.03+0.01</f>
        <v>0.04</v>
      </c>
      <c r="I26" s="11">
        <f t="shared" ref="I26:J26" si="117">0.04*12*I35</f>
        <v>218.304</v>
      </c>
      <c r="J26" s="11">
        <f t="shared" si="117"/>
        <v>256.27199999999999</v>
      </c>
      <c r="K26" s="12" t="s">
        <v>9</v>
      </c>
      <c r="L26" s="25">
        <v>0.04</v>
      </c>
      <c r="M26" s="11">
        <f t="shared" ref="M26" si="118">0.04*12*M35</f>
        <v>317.85599999999999</v>
      </c>
      <c r="N26" s="11">
        <f t="shared" ref="N26:O26" si="119">0.04*12*N35</f>
        <v>250.75199999999998</v>
      </c>
      <c r="O26" s="11">
        <f t="shared" si="119"/>
        <v>472.17599999999999</v>
      </c>
      <c r="P26" s="11">
        <f t="shared" ref="P26:Q26" si="120">0.04*12*P35</f>
        <v>191.85599999999999</v>
      </c>
      <c r="Q26" s="11">
        <f t="shared" si="120"/>
        <v>416.01600000000002</v>
      </c>
      <c r="R26" s="12" t="s">
        <v>9</v>
      </c>
      <c r="S26" s="35">
        <v>0.04</v>
      </c>
      <c r="T26" s="11">
        <f t="shared" ref="T26:U26" si="121">0.04*12*T35</f>
        <v>228.91199999999998</v>
      </c>
      <c r="U26" s="11">
        <f t="shared" si="121"/>
        <v>230.11199999999999</v>
      </c>
      <c r="V26" s="11">
        <f t="shared" ref="V26:Y26" si="122">0.04*12*V35</f>
        <v>237.16800000000001</v>
      </c>
      <c r="W26" s="11">
        <f t="shared" si="122"/>
        <v>280.56</v>
      </c>
      <c r="X26" s="11">
        <f t="shared" si="122"/>
        <v>228.864</v>
      </c>
      <c r="Y26" s="11">
        <f t="shared" si="122"/>
        <v>283.82399999999996</v>
      </c>
      <c r="Z26" s="11">
        <f t="shared" ref="Z26:AG26" si="123">0.04*12*Z35</f>
        <v>147.648</v>
      </c>
      <c r="AA26" s="11">
        <f t="shared" si="123"/>
        <v>263.904</v>
      </c>
      <c r="AB26" s="11">
        <f t="shared" si="123"/>
        <v>264.62399999999997</v>
      </c>
      <c r="AC26" s="11">
        <f t="shared" si="123"/>
        <v>267.83999999999997</v>
      </c>
      <c r="AD26" s="11">
        <f t="shared" si="123"/>
        <v>186.768</v>
      </c>
      <c r="AE26" s="11">
        <f t="shared" si="123"/>
        <v>82.512</v>
      </c>
      <c r="AF26" s="11">
        <f t="shared" si="123"/>
        <v>91.727999999999994</v>
      </c>
      <c r="AG26" s="11">
        <f t="shared" si="123"/>
        <v>87.744</v>
      </c>
      <c r="AH26" s="11">
        <f t="shared" ref="AH26:AI26" si="124">0.04*12*AH35</f>
        <v>235.05599999999998</v>
      </c>
      <c r="AI26" s="11">
        <f t="shared" si="124"/>
        <v>165.024</v>
      </c>
      <c r="AJ26" s="12" t="s">
        <v>9</v>
      </c>
      <c r="AK26" s="25">
        <f>0.03+0.01</f>
        <v>0.04</v>
      </c>
      <c r="AL26" s="11">
        <f t="shared" ref="AL26:AS26" si="125">0.04*12*AL35</f>
        <v>317.85599999999999</v>
      </c>
      <c r="AM26" s="11">
        <f t="shared" si="125"/>
        <v>250.75199999999998</v>
      </c>
      <c r="AN26" s="11">
        <f t="shared" si="125"/>
        <v>472.17599999999999</v>
      </c>
      <c r="AO26" s="11">
        <f t="shared" si="125"/>
        <v>191.85599999999999</v>
      </c>
      <c r="AP26" s="11">
        <f t="shared" si="125"/>
        <v>416.01600000000002</v>
      </c>
      <c r="AQ26" s="11">
        <f t="shared" si="125"/>
        <v>276.48</v>
      </c>
      <c r="AR26" s="11">
        <f t="shared" si="125"/>
        <v>285.16800000000001</v>
      </c>
      <c r="AS26" s="11">
        <f t="shared" si="125"/>
        <v>286.32</v>
      </c>
    </row>
    <row r="27" spans="1:45" s="1" customFormat="1" ht="85.5" customHeight="1" x14ac:dyDescent="0.2">
      <c r="A27" s="68" t="s">
        <v>47</v>
      </c>
      <c r="B27" s="68"/>
      <c r="C27" s="68"/>
      <c r="D27" s="68"/>
      <c r="E27" s="68"/>
      <c r="F27" s="68"/>
      <c r="G27" s="11" t="s">
        <v>8</v>
      </c>
      <c r="H27" s="11">
        <f>0.32+0.18+0.38</f>
        <v>0.88</v>
      </c>
      <c r="I27" s="11">
        <f t="shared" ref="I27:J27" si="126">0.88*12*I35</f>
        <v>4802.6880000000001</v>
      </c>
      <c r="J27" s="11">
        <f t="shared" si="126"/>
        <v>5637.9840000000004</v>
      </c>
      <c r="K27" s="11" t="s">
        <v>8</v>
      </c>
      <c r="L27" s="25">
        <f>0.31+0.67+0.91+0.3+1.16+0.67</f>
        <v>4.0199999999999996</v>
      </c>
      <c r="M27" s="11">
        <f t="shared" ref="M27:Q27" si="127">4.02*12*M35</f>
        <v>31944.527999999998</v>
      </c>
      <c r="N27" s="11">
        <f t="shared" si="127"/>
        <v>25200.575999999997</v>
      </c>
      <c r="O27" s="11">
        <f t="shared" si="127"/>
        <v>47453.687999999995</v>
      </c>
      <c r="P27" s="11">
        <f t="shared" si="127"/>
        <v>19281.527999999998</v>
      </c>
      <c r="Q27" s="11">
        <f t="shared" si="127"/>
        <v>41809.608</v>
      </c>
      <c r="R27" s="11" t="s">
        <v>8</v>
      </c>
      <c r="S27" s="35">
        <f>0.67+0.45+0.67</f>
        <v>1.79</v>
      </c>
      <c r="T27" s="11">
        <f t="shared" ref="T27:U27" si="128">1.79*12*T35</f>
        <v>10243.812</v>
      </c>
      <c r="U27" s="11">
        <f t="shared" si="128"/>
        <v>10297.511999999999</v>
      </c>
      <c r="V27" s="11">
        <f t="shared" ref="V27:Y27" si="129">1.79*12*V35</f>
        <v>10613.268</v>
      </c>
      <c r="W27" s="11">
        <f t="shared" si="129"/>
        <v>12555.06</v>
      </c>
      <c r="X27" s="11">
        <f t="shared" si="129"/>
        <v>10241.664000000001</v>
      </c>
      <c r="Y27" s="11">
        <f t="shared" si="129"/>
        <v>12701.124</v>
      </c>
      <c r="Z27" s="11">
        <f t="shared" ref="Z27:AG27" si="130">1.79*12*Z35</f>
        <v>6607.2480000000005</v>
      </c>
      <c r="AA27" s="11">
        <f t="shared" si="130"/>
        <v>11809.704</v>
      </c>
      <c r="AB27" s="11">
        <f t="shared" si="130"/>
        <v>11841.923999999999</v>
      </c>
      <c r="AC27" s="11">
        <f t="shared" si="130"/>
        <v>11985.84</v>
      </c>
      <c r="AD27" s="11">
        <f t="shared" si="130"/>
        <v>8357.8680000000004</v>
      </c>
      <c r="AE27" s="11">
        <f t="shared" si="130"/>
        <v>3692.4120000000003</v>
      </c>
      <c r="AF27" s="11">
        <f t="shared" si="130"/>
        <v>4104.8279999999995</v>
      </c>
      <c r="AG27" s="11">
        <f t="shared" si="130"/>
        <v>3926.5440000000003</v>
      </c>
      <c r="AH27" s="11">
        <f t="shared" ref="AH27:AI27" si="131">1.79*12*AH35</f>
        <v>10518.755999999999</v>
      </c>
      <c r="AI27" s="11">
        <f t="shared" si="131"/>
        <v>7384.8240000000005</v>
      </c>
      <c r="AJ27" s="11" t="s">
        <v>8</v>
      </c>
      <c r="AK27" s="25">
        <f>0.32+0.18+0.38</f>
        <v>0.88</v>
      </c>
      <c r="AL27" s="11">
        <f>0.88*12*AL35</f>
        <v>6992.8320000000012</v>
      </c>
      <c r="AM27" s="11">
        <f t="shared" ref="AM27:AS27" si="132">0.88*12*AM35</f>
        <v>5516.5439999999999</v>
      </c>
      <c r="AN27" s="11">
        <f t="shared" si="132"/>
        <v>10387.872000000001</v>
      </c>
      <c r="AO27" s="11">
        <f t="shared" si="132"/>
        <v>4220.8320000000003</v>
      </c>
      <c r="AP27" s="11">
        <f t="shared" si="132"/>
        <v>9152.3520000000008</v>
      </c>
      <c r="AQ27" s="11">
        <f t="shared" si="132"/>
        <v>6082.56</v>
      </c>
      <c r="AR27" s="11">
        <f t="shared" si="132"/>
        <v>6273.6960000000008</v>
      </c>
      <c r="AS27" s="11">
        <f t="shared" si="132"/>
        <v>6299.04</v>
      </c>
    </row>
    <row r="28" spans="1:45" s="1" customFormat="1" x14ac:dyDescent="0.2">
      <c r="A28" s="73" t="s">
        <v>7</v>
      </c>
      <c r="B28" s="74"/>
      <c r="C28" s="74"/>
      <c r="D28" s="74"/>
      <c r="E28" s="74"/>
      <c r="F28" s="75"/>
      <c r="G28" s="10"/>
      <c r="H28" s="14">
        <f t="shared" ref="H28" si="133">SUM(H29:H33)</f>
        <v>11.659999999999997</v>
      </c>
      <c r="I28" s="14">
        <f t="shared" ref="I28:J28" si="134">SUM(I29:I33)</f>
        <v>63635.615999999995</v>
      </c>
      <c r="J28" s="14">
        <f t="shared" si="134"/>
        <v>74703.287999999986</v>
      </c>
      <c r="K28" s="10"/>
      <c r="L28" s="26">
        <f t="shared" ref="L28" si="135">SUM(L29:L33)</f>
        <v>6.8</v>
      </c>
      <c r="M28" s="14">
        <f t="shared" ref="M28" si="136">SUM(M29:M33)</f>
        <v>54035.519999999997</v>
      </c>
      <c r="N28" s="14">
        <f t="shared" ref="N28:O28" si="137">SUM(N29:N33)</f>
        <v>42627.839999999997</v>
      </c>
      <c r="O28" s="14">
        <f t="shared" si="137"/>
        <v>80269.919999999998</v>
      </c>
      <c r="P28" s="14">
        <f t="shared" ref="P28:Q28" si="138">SUM(P29:P33)</f>
        <v>32615.52</v>
      </c>
      <c r="Q28" s="14">
        <f t="shared" si="138"/>
        <v>70722.720000000001</v>
      </c>
      <c r="R28" s="10"/>
      <c r="S28" s="36">
        <f t="shared" ref="S28:T28" si="139">SUM(S29:S33)</f>
        <v>4.6500000000000004</v>
      </c>
      <c r="T28" s="14">
        <f t="shared" si="139"/>
        <v>26611.019999999997</v>
      </c>
      <c r="U28" s="14">
        <f t="shared" ref="U28:V28" si="140">SUM(U29:U33)</f>
        <v>26750.519999999997</v>
      </c>
      <c r="V28" s="14">
        <f t="shared" si="140"/>
        <v>27570.78</v>
      </c>
      <c r="W28" s="14">
        <f t="shared" ref="W28:Z28" si="141">SUM(W29:W33)</f>
        <v>32615.1</v>
      </c>
      <c r="X28" s="14">
        <f t="shared" si="141"/>
        <v>26605.440000000002</v>
      </c>
      <c r="Y28" s="14">
        <f t="shared" si="141"/>
        <v>32994.539999999994</v>
      </c>
      <c r="Z28" s="14">
        <f t="shared" si="141"/>
        <v>17164.080000000002</v>
      </c>
      <c r="AA28" s="14">
        <f t="shared" ref="AA28:AH28" si="142">SUM(AA29:AA33)</f>
        <v>30678.84</v>
      </c>
      <c r="AB28" s="14">
        <f t="shared" si="142"/>
        <v>30762.54</v>
      </c>
      <c r="AC28" s="14">
        <f t="shared" si="142"/>
        <v>31136.400000000001</v>
      </c>
      <c r="AD28" s="14">
        <f t="shared" si="142"/>
        <v>21711.78</v>
      </c>
      <c r="AE28" s="14">
        <f t="shared" si="142"/>
        <v>9592.02</v>
      </c>
      <c r="AF28" s="14">
        <f t="shared" si="142"/>
        <v>10663.38</v>
      </c>
      <c r="AG28" s="14">
        <f t="shared" si="142"/>
        <v>10200.240000000002</v>
      </c>
      <c r="AH28" s="14">
        <f t="shared" si="142"/>
        <v>27325.26</v>
      </c>
      <c r="AI28" s="14">
        <f t="shared" ref="AI28:AL28" si="143">SUM(AI29:AI33)</f>
        <v>19184.04</v>
      </c>
      <c r="AJ28" s="10"/>
      <c r="AK28" s="26">
        <f t="shared" ref="AK28" si="144">SUM(AK29:AK33)</f>
        <v>6.28</v>
      </c>
      <c r="AL28" s="14">
        <f t="shared" si="143"/>
        <v>49903.392000000007</v>
      </c>
      <c r="AM28" s="14">
        <f t="shared" ref="AM28:AN28" si="145">SUM(AM29:AM33)</f>
        <v>39368.063999999991</v>
      </c>
      <c r="AN28" s="14">
        <f t="shared" si="145"/>
        <v>74131.631999999983</v>
      </c>
      <c r="AO28" s="14">
        <f t="shared" ref="AO28:AR28" si="146">SUM(AO29:AO33)</f>
        <v>30121.391999999993</v>
      </c>
      <c r="AP28" s="14">
        <f t="shared" si="146"/>
        <v>65314.511999999995</v>
      </c>
      <c r="AQ28" s="14">
        <f t="shared" si="146"/>
        <v>43407.359999999993</v>
      </c>
      <c r="AR28" s="14">
        <f t="shared" si="146"/>
        <v>44771.376000000004</v>
      </c>
      <c r="AS28" s="14">
        <f t="shared" ref="AS28" si="147">SUM(AS29:AS33)</f>
        <v>44952.24</v>
      </c>
    </row>
    <row r="29" spans="1:45" s="1" customFormat="1" ht="176.25" customHeight="1" x14ac:dyDescent="0.2">
      <c r="A29" s="68" t="s">
        <v>39</v>
      </c>
      <c r="B29" s="68"/>
      <c r="C29" s="68"/>
      <c r="D29" s="68"/>
      <c r="E29" s="68"/>
      <c r="F29" s="68"/>
      <c r="G29" s="12" t="s">
        <v>44</v>
      </c>
      <c r="H29" s="11">
        <f>0.49+0.35+2.46+2.46+0.81+0.1+0.13+0.14+0.1+0.03+0.02+0.04+0.01</f>
        <v>7.1399999999999988</v>
      </c>
      <c r="I29" s="11">
        <f t="shared" ref="I29:J29" si="148">7.14*12*I35</f>
        <v>38967.263999999996</v>
      </c>
      <c r="J29" s="11">
        <f t="shared" si="148"/>
        <v>45744.551999999996</v>
      </c>
      <c r="K29" s="12" t="s">
        <v>44</v>
      </c>
      <c r="L29" s="25">
        <f>0.73+0.12+0.05+0.13+0.28+0.3+0.03+0.02+0.05+0.03+0.5</f>
        <v>2.2400000000000002</v>
      </c>
      <c r="M29" s="11">
        <f t="shared" ref="M29:Q29" si="149">2.24*12*M35</f>
        <v>17799.936000000002</v>
      </c>
      <c r="N29" s="11">
        <f t="shared" si="149"/>
        <v>14042.112000000001</v>
      </c>
      <c r="O29" s="11">
        <f t="shared" si="149"/>
        <v>26441.856000000003</v>
      </c>
      <c r="P29" s="11">
        <f t="shared" si="149"/>
        <v>10743.936000000002</v>
      </c>
      <c r="Q29" s="11">
        <f t="shared" si="149"/>
        <v>23296.896000000004</v>
      </c>
      <c r="R29" s="12" t="s">
        <v>44</v>
      </c>
      <c r="S29" s="35">
        <f>0.73+0.12+0.05+0.13+0.3+0.03+0.02+0.05+0.03+0.5</f>
        <v>1.9600000000000002</v>
      </c>
      <c r="T29" s="11">
        <f t="shared" ref="T29:U29" si="150">1.96*12*T35</f>
        <v>11216.688</v>
      </c>
      <c r="U29" s="11">
        <f t="shared" si="150"/>
        <v>11275.487999999999</v>
      </c>
      <c r="V29" s="11">
        <f t="shared" ref="V29:Y29" si="151">1.96*12*V35</f>
        <v>11621.232</v>
      </c>
      <c r="W29" s="11">
        <f t="shared" si="151"/>
        <v>13747.44</v>
      </c>
      <c r="X29" s="11">
        <f t="shared" si="151"/>
        <v>11214.335999999999</v>
      </c>
      <c r="Y29" s="11">
        <f t="shared" si="151"/>
        <v>13907.375999999998</v>
      </c>
      <c r="Z29" s="11">
        <f t="shared" ref="Z29:AG29" si="152">1.96*12*Z35</f>
        <v>7234.7520000000004</v>
      </c>
      <c r="AA29" s="11">
        <f t="shared" si="152"/>
        <v>12931.295999999998</v>
      </c>
      <c r="AB29" s="11">
        <f t="shared" si="152"/>
        <v>12966.575999999999</v>
      </c>
      <c r="AC29" s="11">
        <f t="shared" si="152"/>
        <v>13124.16</v>
      </c>
      <c r="AD29" s="11">
        <f t="shared" si="152"/>
        <v>9151.6319999999996</v>
      </c>
      <c r="AE29" s="11">
        <f t="shared" si="152"/>
        <v>4043.0880000000002</v>
      </c>
      <c r="AF29" s="11">
        <f t="shared" si="152"/>
        <v>4494.6719999999996</v>
      </c>
      <c r="AG29" s="11">
        <f t="shared" si="152"/>
        <v>4299.4560000000001</v>
      </c>
      <c r="AH29" s="11">
        <f t="shared" ref="AH29:AI29" si="153">1.96*12*AH35</f>
        <v>11517.743999999999</v>
      </c>
      <c r="AI29" s="11">
        <f t="shared" si="153"/>
        <v>8086.1760000000004</v>
      </c>
      <c r="AJ29" s="12" t="s">
        <v>44</v>
      </c>
      <c r="AK29" s="25">
        <f>0.49+0.35+0.74+0.74+0.41+0.1+0.13+0.14+0.1+0.03+0.02+0.04+0.01</f>
        <v>3.3000000000000003</v>
      </c>
      <c r="AL29" s="11">
        <f>3.3*12*AL35</f>
        <v>26223.119999999999</v>
      </c>
      <c r="AM29" s="11">
        <f t="shared" ref="AM29:AS29" si="154">3.3*12*AM35</f>
        <v>20687.039999999997</v>
      </c>
      <c r="AN29" s="11">
        <f t="shared" si="154"/>
        <v>38954.519999999997</v>
      </c>
      <c r="AO29" s="11">
        <f t="shared" si="154"/>
        <v>15828.119999999997</v>
      </c>
      <c r="AP29" s="11">
        <f t="shared" si="154"/>
        <v>34321.32</v>
      </c>
      <c r="AQ29" s="11">
        <f t="shared" si="154"/>
        <v>22809.599999999999</v>
      </c>
      <c r="AR29" s="11">
        <f t="shared" si="154"/>
        <v>23526.359999999997</v>
      </c>
      <c r="AS29" s="11">
        <f t="shared" si="154"/>
        <v>23621.399999999998</v>
      </c>
    </row>
    <row r="30" spans="1:45" s="1" customFormat="1" ht="84.75" customHeight="1" x14ac:dyDescent="0.2">
      <c r="A30" s="69" t="s">
        <v>6</v>
      </c>
      <c r="B30" s="69"/>
      <c r="C30" s="69"/>
      <c r="D30" s="69"/>
      <c r="E30" s="69"/>
      <c r="F30" s="69"/>
      <c r="G30" s="12" t="s">
        <v>5</v>
      </c>
      <c r="H30" s="11">
        <v>1.4</v>
      </c>
      <c r="I30" s="11">
        <f t="shared" ref="I30:J30" si="155">1.4*12*I35</f>
        <v>7640.6399999999985</v>
      </c>
      <c r="J30" s="11">
        <f t="shared" si="155"/>
        <v>8969.5199999999986</v>
      </c>
      <c r="K30" s="12" t="s">
        <v>5</v>
      </c>
      <c r="L30" s="25">
        <v>1.39</v>
      </c>
      <c r="M30" s="11">
        <f t="shared" ref="M30:Q30" si="156">1.39*12*M35</f>
        <v>11045.496000000001</v>
      </c>
      <c r="N30" s="11">
        <f t="shared" si="156"/>
        <v>8713.6319999999996</v>
      </c>
      <c r="O30" s="11">
        <f t="shared" si="156"/>
        <v>16408.116000000002</v>
      </c>
      <c r="P30" s="11">
        <f t="shared" si="156"/>
        <v>6666.9960000000001</v>
      </c>
      <c r="Q30" s="11">
        <f t="shared" si="156"/>
        <v>14456.556</v>
      </c>
      <c r="R30" s="12" t="s">
        <v>5</v>
      </c>
      <c r="S30" s="35">
        <v>1.39</v>
      </c>
      <c r="T30" s="11">
        <f t="shared" ref="T30:U30" si="157">1.39*12*T35</f>
        <v>7954.6919999999991</v>
      </c>
      <c r="U30" s="11">
        <f t="shared" si="157"/>
        <v>7996.3919999999998</v>
      </c>
      <c r="V30" s="11">
        <f t="shared" ref="V30:Y30" si="158">1.39*12*V35</f>
        <v>8241.5879999999997</v>
      </c>
      <c r="W30" s="11">
        <f t="shared" si="158"/>
        <v>9749.4599999999991</v>
      </c>
      <c r="X30" s="11">
        <f t="shared" si="158"/>
        <v>7953.0240000000003</v>
      </c>
      <c r="Y30" s="11">
        <f t="shared" si="158"/>
        <v>9862.8839999999982</v>
      </c>
      <c r="Z30" s="11">
        <f t="shared" ref="Z30:AG30" si="159">1.39*12*Z35</f>
        <v>5130.768</v>
      </c>
      <c r="AA30" s="11">
        <f t="shared" si="159"/>
        <v>9170.6639999999989</v>
      </c>
      <c r="AB30" s="11">
        <f t="shared" si="159"/>
        <v>9195.6839999999993</v>
      </c>
      <c r="AC30" s="11">
        <f t="shared" si="159"/>
        <v>9307.44</v>
      </c>
      <c r="AD30" s="11">
        <f t="shared" si="159"/>
        <v>6490.1880000000001</v>
      </c>
      <c r="AE30" s="11">
        <f t="shared" si="159"/>
        <v>2867.2919999999999</v>
      </c>
      <c r="AF30" s="11">
        <f t="shared" si="159"/>
        <v>3187.5479999999998</v>
      </c>
      <c r="AG30" s="11">
        <f t="shared" si="159"/>
        <v>3049.1040000000003</v>
      </c>
      <c r="AH30" s="11">
        <f t="shared" ref="AH30:AI30" si="160">1.39*12*AH35</f>
        <v>8168.1959999999999</v>
      </c>
      <c r="AI30" s="11">
        <f t="shared" si="160"/>
        <v>5734.5839999999998</v>
      </c>
      <c r="AJ30" s="12" t="s">
        <v>5</v>
      </c>
      <c r="AK30" s="25">
        <v>1.4</v>
      </c>
      <c r="AL30" s="11">
        <f>1.4*12*AL35</f>
        <v>11124.96</v>
      </c>
      <c r="AM30" s="11">
        <f t="shared" ref="AM30:AS30" si="161">1.4*12*AM35</f>
        <v>8776.3199999999979</v>
      </c>
      <c r="AN30" s="11">
        <f t="shared" si="161"/>
        <v>16526.159999999996</v>
      </c>
      <c r="AO30" s="11">
        <f t="shared" si="161"/>
        <v>6714.9599999999991</v>
      </c>
      <c r="AP30" s="11">
        <f t="shared" si="161"/>
        <v>14560.559999999998</v>
      </c>
      <c r="AQ30" s="11">
        <f t="shared" si="161"/>
        <v>9676.7999999999993</v>
      </c>
      <c r="AR30" s="11">
        <f t="shared" si="161"/>
        <v>9980.8799999999992</v>
      </c>
      <c r="AS30" s="11">
        <f t="shared" si="161"/>
        <v>10021.199999999999</v>
      </c>
    </row>
    <row r="31" spans="1:45" s="1" customFormat="1" ht="22.5" x14ac:dyDescent="0.2">
      <c r="A31" s="69" t="s">
        <v>37</v>
      </c>
      <c r="B31" s="69"/>
      <c r="C31" s="69"/>
      <c r="D31" s="69"/>
      <c r="E31" s="69"/>
      <c r="F31" s="69"/>
      <c r="G31" s="13" t="s">
        <v>45</v>
      </c>
      <c r="H31" s="11">
        <f>0.51+0.3+0.22+0.12+0.17+0.22</f>
        <v>1.5399999999999998</v>
      </c>
      <c r="I31" s="11">
        <f t="shared" ref="I31:J31" si="162">1.54*12*I35</f>
        <v>8404.7039999999997</v>
      </c>
      <c r="J31" s="11">
        <f t="shared" si="162"/>
        <v>9866.4719999999998</v>
      </c>
      <c r="K31" s="13" t="s">
        <v>45</v>
      </c>
      <c r="L31" s="25">
        <f>0.76+0.3+0.22+0.12+0.17</f>
        <v>1.5699999999999998</v>
      </c>
      <c r="M31" s="11">
        <f t="shared" ref="M31:Q31" si="163">1.57*12*M35</f>
        <v>12475.848</v>
      </c>
      <c r="N31" s="11">
        <f t="shared" si="163"/>
        <v>9842.0159999999996</v>
      </c>
      <c r="O31" s="11">
        <f t="shared" si="163"/>
        <v>18532.907999999999</v>
      </c>
      <c r="P31" s="11">
        <f t="shared" si="163"/>
        <v>7530.348</v>
      </c>
      <c r="Q31" s="11">
        <f t="shared" si="163"/>
        <v>16328.628000000001</v>
      </c>
      <c r="R31" s="13" t="s">
        <v>45</v>
      </c>
      <c r="S31" s="35">
        <v>0</v>
      </c>
      <c r="T31" s="11">
        <f t="shared" ref="T31:U31" si="164">0*12*T35</f>
        <v>0</v>
      </c>
      <c r="U31" s="11">
        <f t="shared" si="164"/>
        <v>0</v>
      </c>
      <c r="V31" s="11">
        <f t="shared" ref="V31:Y31" si="165">0*12*V35</f>
        <v>0</v>
      </c>
      <c r="W31" s="11">
        <f t="shared" si="165"/>
        <v>0</v>
      </c>
      <c r="X31" s="11">
        <f t="shared" si="165"/>
        <v>0</v>
      </c>
      <c r="Y31" s="11">
        <f t="shared" si="165"/>
        <v>0</v>
      </c>
      <c r="Z31" s="11">
        <f t="shared" ref="Z31:AG31" si="166">0*12*Z35</f>
        <v>0</v>
      </c>
      <c r="AA31" s="11">
        <f t="shared" si="166"/>
        <v>0</v>
      </c>
      <c r="AB31" s="11">
        <f t="shared" si="166"/>
        <v>0</v>
      </c>
      <c r="AC31" s="11">
        <f t="shared" si="166"/>
        <v>0</v>
      </c>
      <c r="AD31" s="11">
        <f t="shared" si="166"/>
        <v>0</v>
      </c>
      <c r="AE31" s="11">
        <f t="shared" si="166"/>
        <v>0</v>
      </c>
      <c r="AF31" s="11">
        <f t="shared" si="166"/>
        <v>0</v>
      </c>
      <c r="AG31" s="11">
        <f t="shared" si="166"/>
        <v>0</v>
      </c>
      <c r="AH31" s="11">
        <f t="shared" ref="AH31:AI31" si="167">0*12*AH35</f>
        <v>0</v>
      </c>
      <c r="AI31" s="11">
        <f t="shared" si="167"/>
        <v>0</v>
      </c>
      <c r="AJ31" s="13" t="s">
        <v>45</v>
      </c>
      <c r="AK31" s="25">
        <v>0</v>
      </c>
      <c r="AL31" s="11">
        <f t="shared" ref="AL31:AM31" si="168">0*12*AL35</f>
        <v>0</v>
      </c>
      <c r="AM31" s="11">
        <f t="shared" si="168"/>
        <v>0</v>
      </c>
      <c r="AN31" s="11">
        <f t="shared" ref="AN31:AQ31" si="169">0*12*AN35</f>
        <v>0</v>
      </c>
      <c r="AO31" s="11">
        <f t="shared" si="169"/>
        <v>0</v>
      </c>
      <c r="AP31" s="11">
        <f t="shared" si="169"/>
        <v>0</v>
      </c>
      <c r="AQ31" s="11">
        <f t="shared" si="169"/>
        <v>0</v>
      </c>
      <c r="AR31" s="11">
        <f t="shared" ref="AR31:AS31" si="170">0*12*AR35</f>
        <v>0</v>
      </c>
      <c r="AS31" s="11">
        <f t="shared" si="170"/>
        <v>0</v>
      </c>
    </row>
    <row r="32" spans="1:45" s="1" customFormat="1" x14ac:dyDescent="0.2">
      <c r="A32" s="69" t="s">
        <v>50</v>
      </c>
      <c r="B32" s="69"/>
      <c r="C32" s="69"/>
      <c r="D32" s="69"/>
      <c r="E32" s="69"/>
      <c r="F32" s="69"/>
      <c r="G32" s="11" t="s">
        <v>4</v>
      </c>
      <c r="H32" s="11">
        <v>0.87</v>
      </c>
      <c r="I32" s="11">
        <f t="shared" ref="I32:J32" si="171">0.87*12*I35</f>
        <v>4748.1120000000001</v>
      </c>
      <c r="J32" s="11">
        <f t="shared" si="171"/>
        <v>5573.9159999999993</v>
      </c>
      <c r="K32" s="11" t="s">
        <v>4</v>
      </c>
      <c r="L32" s="25">
        <v>1.1499999999999999</v>
      </c>
      <c r="M32" s="11">
        <f t="shared" ref="M32:Q32" si="172">1.15*12*M35</f>
        <v>9138.36</v>
      </c>
      <c r="N32" s="11">
        <f t="shared" si="172"/>
        <v>7209.119999999999</v>
      </c>
      <c r="O32" s="11">
        <f t="shared" si="172"/>
        <v>13575.06</v>
      </c>
      <c r="P32" s="11">
        <f t="shared" si="172"/>
        <v>5515.86</v>
      </c>
      <c r="Q32" s="11">
        <f t="shared" si="172"/>
        <v>11960.46</v>
      </c>
      <c r="R32" s="11" t="s">
        <v>4</v>
      </c>
      <c r="S32" s="35">
        <v>0.9</v>
      </c>
      <c r="T32" s="11">
        <f t="shared" ref="T32:U32" si="173">0.9*12*T35</f>
        <v>5150.5200000000004</v>
      </c>
      <c r="U32" s="11">
        <f t="shared" si="173"/>
        <v>5177.5200000000004</v>
      </c>
      <c r="V32" s="11">
        <f t="shared" ref="V32:Y32" si="174">0.9*12*V35</f>
        <v>5336.2800000000007</v>
      </c>
      <c r="W32" s="11">
        <f t="shared" si="174"/>
        <v>6312.6</v>
      </c>
      <c r="X32" s="11">
        <f t="shared" si="174"/>
        <v>5149.4400000000005</v>
      </c>
      <c r="Y32" s="11">
        <f t="shared" si="174"/>
        <v>6386.04</v>
      </c>
      <c r="Z32" s="11">
        <f t="shared" ref="Z32:AG32" si="175">0.9*12*Z35</f>
        <v>3322.0800000000004</v>
      </c>
      <c r="AA32" s="11">
        <f t="shared" si="175"/>
        <v>5937.84</v>
      </c>
      <c r="AB32" s="11">
        <f t="shared" si="175"/>
        <v>5954.04</v>
      </c>
      <c r="AC32" s="11">
        <f t="shared" si="175"/>
        <v>6026.4000000000005</v>
      </c>
      <c r="AD32" s="11">
        <f t="shared" si="175"/>
        <v>4202.2800000000007</v>
      </c>
      <c r="AE32" s="11">
        <f t="shared" si="175"/>
        <v>1856.5200000000002</v>
      </c>
      <c r="AF32" s="11">
        <f t="shared" si="175"/>
        <v>2063.88</v>
      </c>
      <c r="AG32" s="11">
        <f t="shared" si="175"/>
        <v>1974.2400000000002</v>
      </c>
      <c r="AH32" s="11">
        <f t="shared" ref="AH32:AI32" si="176">0.9*12*AH35</f>
        <v>5288.76</v>
      </c>
      <c r="AI32" s="11">
        <f t="shared" si="176"/>
        <v>3713.0400000000004</v>
      </c>
      <c r="AJ32" s="11" t="s">
        <v>4</v>
      </c>
      <c r="AK32" s="25">
        <v>0.87</v>
      </c>
      <c r="AL32" s="11">
        <f>0.87*12*AL35</f>
        <v>6913.3680000000004</v>
      </c>
      <c r="AM32" s="11">
        <f t="shared" ref="AM32:AS32" si="177">0.87*12*AM35</f>
        <v>5453.8559999999998</v>
      </c>
      <c r="AN32" s="11">
        <f t="shared" si="177"/>
        <v>10269.828</v>
      </c>
      <c r="AO32" s="11">
        <f t="shared" si="177"/>
        <v>4172.8679999999995</v>
      </c>
      <c r="AP32" s="11">
        <f t="shared" si="177"/>
        <v>9048.348</v>
      </c>
      <c r="AQ32" s="11">
        <f t="shared" si="177"/>
        <v>6013.44</v>
      </c>
      <c r="AR32" s="11">
        <f t="shared" si="177"/>
        <v>6202.4039999999995</v>
      </c>
      <c r="AS32" s="11">
        <f t="shared" si="177"/>
        <v>6227.46</v>
      </c>
    </row>
    <row r="33" spans="1:49" s="1" customFormat="1" x14ac:dyDescent="0.2">
      <c r="A33" s="69" t="s">
        <v>51</v>
      </c>
      <c r="B33" s="69"/>
      <c r="C33" s="69"/>
      <c r="D33" s="69"/>
      <c r="E33" s="69"/>
      <c r="F33" s="69"/>
      <c r="G33" s="11" t="s">
        <v>8</v>
      </c>
      <c r="H33" s="11">
        <v>0.71</v>
      </c>
      <c r="I33" s="11">
        <f t="shared" ref="I33:J33" si="178">0.71*12*I35</f>
        <v>3874.8959999999997</v>
      </c>
      <c r="J33" s="11">
        <f t="shared" si="178"/>
        <v>4548.8279999999995</v>
      </c>
      <c r="K33" s="11" t="s">
        <v>8</v>
      </c>
      <c r="L33" s="25">
        <v>0.45</v>
      </c>
      <c r="M33" s="11">
        <f t="shared" ref="M33:Q33" si="179">0.45*12*M35</f>
        <v>3575.8800000000006</v>
      </c>
      <c r="N33" s="11">
        <f t="shared" si="179"/>
        <v>2820.96</v>
      </c>
      <c r="O33" s="11">
        <f t="shared" si="179"/>
        <v>5311.9800000000005</v>
      </c>
      <c r="P33" s="11">
        <f t="shared" si="179"/>
        <v>2158.38</v>
      </c>
      <c r="Q33" s="11">
        <f t="shared" si="179"/>
        <v>4680.18</v>
      </c>
      <c r="R33" s="11" t="s">
        <v>8</v>
      </c>
      <c r="S33" s="35">
        <v>0.4</v>
      </c>
      <c r="T33" s="11">
        <f t="shared" ref="T33:U33" si="180">0.4*12*T35</f>
        <v>2289.1200000000003</v>
      </c>
      <c r="U33" s="11">
        <f t="shared" si="180"/>
        <v>2301.1200000000003</v>
      </c>
      <c r="V33" s="11">
        <f t="shared" ref="V33:Y33" si="181">0.4*12*V35</f>
        <v>2371.6800000000003</v>
      </c>
      <c r="W33" s="11">
        <f t="shared" si="181"/>
        <v>2805.6000000000004</v>
      </c>
      <c r="X33" s="11">
        <f t="shared" si="181"/>
        <v>2288.6400000000003</v>
      </c>
      <c r="Y33" s="11">
        <f t="shared" si="181"/>
        <v>2838.2400000000002</v>
      </c>
      <c r="Z33" s="11">
        <f t="shared" ref="Z33:AG33" si="182">0.4*12*Z35</f>
        <v>1476.4800000000002</v>
      </c>
      <c r="AA33" s="11">
        <f t="shared" si="182"/>
        <v>2639.04</v>
      </c>
      <c r="AB33" s="11">
        <f t="shared" si="182"/>
        <v>2646.2400000000002</v>
      </c>
      <c r="AC33" s="11">
        <f t="shared" si="182"/>
        <v>2678.4000000000005</v>
      </c>
      <c r="AD33" s="11">
        <f t="shared" si="182"/>
        <v>1867.6800000000003</v>
      </c>
      <c r="AE33" s="11">
        <f t="shared" si="182"/>
        <v>825.12000000000012</v>
      </c>
      <c r="AF33" s="11">
        <f t="shared" si="182"/>
        <v>917.28000000000009</v>
      </c>
      <c r="AG33" s="11">
        <f t="shared" si="182"/>
        <v>877.44000000000017</v>
      </c>
      <c r="AH33" s="11">
        <f t="shared" ref="AH33:AI33" si="183">0.4*12*AH35</f>
        <v>2350.5600000000004</v>
      </c>
      <c r="AI33" s="11">
        <f t="shared" si="183"/>
        <v>1650.2400000000002</v>
      </c>
      <c r="AJ33" s="11" t="s">
        <v>8</v>
      </c>
      <c r="AK33" s="25">
        <v>0.71</v>
      </c>
      <c r="AL33" s="11">
        <f>0.71*12*AL35</f>
        <v>5641.9440000000004</v>
      </c>
      <c r="AM33" s="11">
        <f t="shared" ref="AM33:AS33" si="184">0.71*12*AM35</f>
        <v>4450.848</v>
      </c>
      <c r="AN33" s="11">
        <f t="shared" si="184"/>
        <v>8381.1239999999998</v>
      </c>
      <c r="AO33" s="11">
        <f t="shared" si="184"/>
        <v>3405.444</v>
      </c>
      <c r="AP33" s="11">
        <f t="shared" si="184"/>
        <v>7384.2839999999997</v>
      </c>
      <c r="AQ33" s="11">
        <f t="shared" si="184"/>
        <v>4907.5199999999995</v>
      </c>
      <c r="AR33" s="11">
        <f t="shared" si="184"/>
        <v>5061.732</v>
      </c>
      <c r="AS33" s="11">
        <f t="shared" si="184"/>
        <v>5082.1799999999994</v>
      </c>
    </row>
    <row r="34" spans="1:49" s="1" customFormat="1" x14ac:dyDescent="0.2">
      <c r="A34" s="77" t="s">
        <v>2</v>
      </c>
      <c r="B34" s="78"/>
      <c r="C34" s="78"/>
      <c r="D34" s="78"/>
      <c r="E34" s="78"/>
      <c r="F34" s="79"/>
      <c r="G34" s="17"/>
      <c r="H34" s="17"/>
      <c r="I34" s="18">
        <f t="shared" ref="I34:J34" si="185">I14+I22+I28</f>
        <v>99601.2</v>
      </c>
      <c r="J34" s="18">
        <f t="shared" si="185"/>
        <v>116924.09999999998</v>
      </c>
      <c r="K34" s="17"/>
      <c r="L34" s="30"/>
      <c r="M34" s="18">
        <f t="shared" ref="M34" si="186">M14+M22+M28</f>
        <v>135962.90399999998</v>
      </c>
      <c r="N34" s="18">
        <f t="shared" ref="N34:O34" si="187">N14+N22+N28</f>
        <v>107259.16799999999</v>
      </c>
      <c r="O34" s="18">
        <f t="shared" si="187"/>
        <v>201973.28399999999</v>
      </c>
      <c r="P34" s="18">
        <f t="shared" ref="P34:Q34" si="188">P14+P22+P28</f>
        <v>82066.403999999995</v>
      </c>
      <c r="Q34" s="18">
        <f t="shared" si="188"/>
        <v>177950.84400000001</v>
      </c>
      <c r="R34" s="17"/>
      <c r="S34" s="37"/>
      <c r="T34" s="18">
        <f t="shared" ref="T34:U34" si="189">T14+T22+T28</f>
        <v>72851.244000000006</v>
      </c>
      <c r="U34" s="18">
        <f t="shared" si="189"/>
        <v>73233.144</v>
      </c>
      <c r="V34" s="18">
        <f t="shared" ref="V34:Y34" si="190">V14+V22+V28</f>
        <v>75478.716</v>
      </c>
      <c r="W34" s="18">
        <f t="shared" si="190"/>
        <v>89288.22</v>
      </c>
      <c r="X34" s="18">
        <f t="shared" si="190"/>
        <v>72835.967999999993</v>
      </c>
      <c r="Y34" s="18">
        <f t="shared" si="190"/>
        <v>90326.987999999983</v>
      </c>
      <c r="Z34" s="18">
        <f t="shared" ref="Z34:AG34" si="191">Z14+Z22+Z28</f>
        <v>46988.97600000001</v>
      </c>
      <c r="AA34" s="18">
        <f t="shared" si="191"/>
        <v>83987.447999999989</v>
      </c>
      <c r="AB34" s="18">
        <f t="shared" si="191"/>
        <v>84216.587999999989</v>
      </c>
      <c r="AC34" s="18">
        <f t="shared" si="191"/>
        <v>85240.08</v>
      </c>
      <c r="AD34" s="18">
        <f t="shared" si="191"/>
        <v>59438.916000000005</v>
      </c>
      <c r="AE34" s="18">
        <f t="shared" si="191"/>
        <v>26259.444</v>
      </c>
      <c r="AF34" s="18">
        <f t="shared" si="191"/>
        <v>29192.435999999994</v>
      </c>
      <c r="AG34" s="18">
        <f t="shared" si="191"/>
        <v>27924.528000000002</v>
      </c>
      <c r="AH34" s="18">
        <f t="shared" ref="AH34:AI34" si="192">AH14+AH22+AH28</f>
        <v>74806.572</v>
      </c>
      <c r="AI34" s="18">
        <f t="shared" si="192"/>
        <v>52518.887999999999</v>
      </c>
      <c r="AJ34" s="17"/>
      <c r="AK34" s="55"/>
      <c r="AL34" s="18">
        <f t="shared" ref="AL34:AM34" si="193">AL14+AL22+AL28</f>
        <v>102270.16800000002</v>
      </c>
      <c r="AM34" s="18">
        <f t="shared" si="193"/>
        <v>80679.455999999991</v>
      </c>
      <c r="AN34" s="18">
        <f t="shared" ref="AN34:AQ34" si="194">AN14+AN22+AN28</f>
        <v>151922.628</v>
      </c>
      <c r="AO34" s="18">
        <f t="shared" si="194"/>
        <v>61729.667999999991</v>
      </c>
      <c r="AP34" s="18">
        <f t="shared" si="194"/>
        <v>133853.14799999999</v>
      </c>
      <c r="AQ34" s="18">
        <f t="shared" si="194"/>
        <v>88957.440000000002</v>
      </c>
      <c r="AR34" s="18">
        <f t="shared" ref="AR34:AS34" si="195">AR14+AR22+AR28</f>
        <v>91752.804000000004</v>
      </c>
      <c r="AS34" s="18">
        <f t="shared" si="195"/>
        <v>92123.459999999992</v>
      </c>
      <c r="AT34" s="42"/>
      <c r="AU34" s="42">
        <f>SUM(I34:AT34)</f>
        <v>2769614.8319999999</v>
      </c>
      <c r="AV34" s="1">
        <f>AU34/12*0.05</f>
        <v>11540.061800000001</v>
      </c>
    </row>
    <row r="35" spans="1:49" s="21" customFormat="1" x14ac:dyDescent="0.2">
      <c r="A35" s="76" t="s">
        <v>1</v>
      </c>
      <c r="B35" s="76"/>
      <c r="C35" s="76"/>
      <c r="D35" s="76"/>
      <c r="E35" s="76"/>
      <c r="F35" s="76"/>
      <c r="G35" s="33"/>
      <c r="H35" s="32"/>
      <c r="I35" s="57" t="s">
        <v>74</v>
      </c>
      <c r="J35" s="57" t="s">
        <v>75</v>
      </c>
      <c r="K35" s="33"/>
      <c r="L35" s="58"/>
      <c r="M35" s="57" t="s">
        <v>76</v>
      </c>
      <c r="N35" s="57" t="s">
        <v>77</v>
      </c>
      <c r="O35" s="57" t="s">
        <v>78</v>
      </c>
      <c r="P35" s="57" t="s">
        <v>79</v>
      </c>
      <c r="Q35" s="57" t="s">
        <v>80</v>
      </c>
      <c r="R35" s="33"/>
      <c r="S35" s="59"/>
      <c r="T35" s="57" t="s">
        <v>99</v>
      </c>
      <c r="U35" s="57" t="s">
        <v>100</v>
      </c>
      <c r="V35" s="57" t="s">
        <v>101</v>
      </c>
      <c r="W35" s="57" t="s">
        <v>102</v>
      </c>
      <c r="X35" s="57" t="s">
        <v>103</v>
      </c>
      <c r="Y35" s="57" t="s">
        <v>104</v>
      </c>
      <c r="Z35" s="57" t="s">
        <v>105</v>
      </c>
      <c r="AA35" s="57" t="s">
        <v>106</v>
      </c>
      <c r="AB35" s="57" t="s">
        <v>107</v>
      </c>
      <c r="AC35" s="57" t="s">
        <v>108</v>
      </c>
      <c r="AD35" s="57" t="s">
        <v>109</v>
      </c>
      <c r="AE35" s="57" t="s">
        <v>110</v>
      </c>
      <c r="AF35" s="57" t="s">
        <v>111</v>
      </c>
      <c r="AG35" s="57" t="s">
        <v>112</v>
      </c>
      <c r="AH35" s="57" t="s">
        <v>113</v>
      </c>
      <c r="AI35" s="57" t="s">
        <v>114</v>
      </c>
      <c r="AJ35" s="33"/>
      <c r="AK35" s="56"/>
      <c r="AL35" s="57" t="s">
        <v>76</v>
      </c>
      <c r="AM35" s="57" t="s">
        <v>77</v>
      </c>
      <c r="AN35" s="57" t="s">
        <v>78</v>
      </c>
      <c r="AO35" s="57" t="s">
        <v>79</v>
      </c>
      <c r="AP35" s="57" t="s">
        <v>80</v>
      </c>
      <c r="AQ35" s="57" t="s">
        <v>81</v>
      </c>
      <c r="AR35" s="57" t="s">
        <v>82</v>
      </c>
      <c r="AS35" s="57" t="s">
        <v>83</v>
      </c>
      <c r="AT35" s="1"/>
      <c r="AU35" s="1"/>
      <c r="AV35" s="1"/>
      <c r="AW35" s="1"/>
    </row>
    <row r="36" spans="1:49" s="2" customFormat="1" ht="25.5" customHeight="1" x14ac:dyDescent="0.2">
      <c r="A36" s="70" t="s">
        <v>49</v>
      </c>
      <c r="B36" s="71"/>
      <c r="C36" s="71"/>
      <c r="D36" s="71"/>
      <c r="E36" s="71"/>
      <c r="F36" s="72"/>
      <c r="G36" s="19"/>
      <c r="H36" s="20">
        <f>H14+H22+H28</f>
        <v>18.249999999999996</v>
      </c>
      <c r="I36" s="20">
        <f t="shared" ref="I36:J36" si="196">I34 /12/I35</f>
        <v>18.25</v>
      </c>
      <c r="J36" s="20">
        <f t="shared" si="196"/>
        <v>18.249999999999996</v>
      </c>
      <c r="K36" s="20"/>
      <c r="L36" s="29">
        <f t="shared" ref="L36" si="197">L14+L22+L28</f>
        <v>17.11</v>
      </c>
      <c r="M36" s="20">
        <f t="shared" ref="M36" si="198">M34/12/M35</f>
        <v>17.109999999999996</v>
      </c>
      <c r="N36" s="20">
        <f t="shared" ref="N36:O36" si="199">N34/12/N35</f>
        <v>17.11</v>
      </c>
      <c r="O36" s="20">
        <f t="shared" si="199"/>
        <v>17.11</v>
      </c>
      <c r="P36" s="20">
        <f t="shared" ref="P36:Q36" si="200">P34/12/P35</f>
        <v>17.11</v>
      </c>
      <c r="Q36" s="20">
        <f t="shared" si="200"/>
        <v>17.11</v>
      </c>
      <c r="R36" s="20"/>
      <c r="S36" s="19">
        <f t="shared" ref="S36" si="201">S14+S22+S28</f>
        <v>12.73</v>
      </c>
      <c r="T36" s="20">
        <f t="shared" ref="T36:U36" si="202">T34/12/T35</f>
        <v>12.730000000000002</v>
      </c>
      <c r="U36" s="20">
        <f t="shared" si="202"/>
        <v>12.73</v>
      </c>
      <c r="V36" s="20">
        <f t="shared" ref="V36:Y36" si="203">V34/12/V35</f>
        <v>12.729999999999999</v>
      </c>
      <c r="W36" s="20">
        <f t="shared" si="203"/>
        <v>12.73</v>
      </c>
      <c r="X36" s="20">
        <f t="shared" si="203"/>
        <v>12.729999999999999</v>
      </c>
      <c r="Y36" s="20">
        <f t="shared" si="203"/>
        <v>12.729999999999999</v>
      </c>
      <c r="Z36" s="20">
        <f t="shared" ref="Z36:AG36" si="204">Z34/12/Z35</f>
        <v>12.730000000000002</v>
      </c>
      <c r="AA36" s="20">
        <f t="shared" si="204"/>
        <v>12.729999999999999</v>
      </c>
      <c r="AB36" s="20">
        <f t="shared" si="204"/>
        <v>12.729999999999999</v>
      </c>
      <c r="AC36" s="20">
        <f t="shared" si="204"/>
        <v>12.73</v>
      </c>
      <c r="AD36" s="20">
        <f t="shared" si="204"/>
        <v>12.73</v>
      </c>
      <c r="AE36" s="20">
        <f t="shared" si="204"/>
        <v>12.729999999999999</v>
      </c>
      <c r="AF36" s="20">
        <f t="shared" si="204"/>
        <v>12.729999999999999</v>
      </c>
      <c r="AG36" s="20">
        <f t="shared" si="204"/>
        <v>12.73</v>
      </c>
      <c r="AH36" s="20">
        <f t="shared" ref="AH36:AI36" si="205">AH34/12/AH35</f>
        <v>12.73</v>
      </c>
      <c r="AI36" s="20">
        <f t="shared" si="205"/>
        <v>12.729999999999999</v>
      </c>
      <c r="AJ36" s="20"/>
      <c r="AK36" s="29">
        <f t="shared" ref="AK36" si="206">AK14+AK22+AK28</f>
        <v>12.870000000000001</v>
      </c>
      <c r="AL36" s="20">
        <f t="shared" ref="AL36:AM36" si="207">AL34/12/AL35</f>
        <v>12.870000000000001</v>
      </c>
      <c r="AM36" s="20">
        <f t="shared" si="207"/>
        <v>12.87</v>
      </c>
      <c r="AN36" s="20">
        <f t="shared" ref="AN36:AQ36" si="208">AN34/12/AN35</f>
        <v>12.87</v>
      </c>
      <c r="AO36" s="20">
        <f t="shared" si="208"/>
        <v>12.87</v>
      </c>
      <c r="AP36" s="20">
        <f t="shared" si="208"/>
        <v>12.869999999999997</v>
      </c>
      <c r="AQ36" s="20">
        <f t="shared" si="208"/>
        <v>12.87</v>
      </c>
      <c r="AR36" s="20">
        <f t="shared" ref="AR36:AS36" si="209">AR34/12/AR35</f>
        <v>12.87</v>
      </c>
      <c r="AS36" s="20">
        <f t="shared" si="209"/>
        <v>12.87</v>
      </c>
      <c r="AT36" s="21"/>
      <c r="AU36" s="21"/>
      <c r="AV36" s="21"/>
      <c r="AW36" s="21"/>
    </row>
    <row r="37" spans="1:49" s="1" customFormat="1" ht="12.75" customHeight="1" x14ac:dyDescent="0.2">
      <c r="A37" s="4"/>
      <c r="B37" s="4"/>
      <c r="C37" s="4"/>
      <c r="D37" s="4"/>
      <c r="E37" s="4"/>
      <c r="F37" s="4"/>
      <c r="G37" s="4"/>
      <c r="H37" s="5"/>
      <c r="I37" s="5"/>
      <c r="J37" s="5"/>
      <c r="K37" s="4"/>
      <c r="L37" s="6"/>
      <c r="M37" s="6"/>
      <c r="N37" s="6"/>
      <c r="O37" s="6"/>
      <c r="P37" s="6"/>
      <c r="Q37" s="6"/>
      <c r="R37" s="4"/>
      <c r="S37" s="7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4"/>
      <c r="AL37" s="6"/>
      <c r="AM37" s="6"/>
      <c r="AN37" s="6"/>
      <c r="AO37" s="6"/>
      <c r="AP37" s="6"/>
      <c r="AQ37" s="6"/>
      <c r="AR37" s="6"/>
      <c r="AS37" s="6"/>
    </row>
    <row r="38" spans="1:49" s="1" customFormat="1" ht="12.75" hidden="1" customHeight="1" x14ac:dyDescent="0.2">
      <c r="A38" s="4"/>
      <c r="B38" s="4"/>
      <c r="C38" s="4"/>
      <c r="D38" s="4"/>
      <c r="E38" s="4"/>
      <c r="F38" s="4"/>
      <c r="G38" s="4"/>
      <c r="H38" s="5"/>
      <c r="I38" s="5"/>
      <c r="J38" s="5"/>
      <c r="K38" s="4"/>
      <c r="L38" s="6"/>
      <c r="M38" s="6"/>
      <c r="N38" s="6"/>
      <c r="O38" s="6"/>
      <c r="P38" s="6"/>
      <c r="Q38" s="6"/>
      <c r="R38" s="4"/>
      <c r="S38" s="7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4"/>
      <c r="AL38" s="6"/>
      <c r="AM38" s="6"/>
      <c r="AN38" s="6"/>
      <c r="AO38" s="6"/>
      <c r="AP38" s="6"/>
      <c r="AQ38" s="6"/>
      <c r="AR38" s="6"/>
      <c r="AS38" s="6"/>
    </row>
    <row r="39" spans="1:49" s="1" customFormat="1" x14ac:dyDescent="0.2">
      <c r="A39" s="4"/>
      <c r="B39" s="4"/>
      <c r="C39" s="4"/>
      <c r="D39" s="4"/>
      <c r="E39" s="4"/>
      <c r="F39" s="4"/>
      <c r="G39" s="4"/>
      <c r="H39" s="5"/>
      <c r="I39" s="5"/>
      <c r="J39" s="5"/>
      <c r="K39" s="4"/>
      <c r="L39" s="4"/>
      <c r="M39" s="4"/>
      <c r="N39" s="4"/>
      <c r="O39" s="4"/>
      <c r="P39" s="4"/>
      <c r="Q39" s="4"/>
      <c r="R39" s="4"/>
      <c r="S39" s="7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L39" s="4"/>
      <c r="AM39" s="4"/>
      <c r="AN39" s="4"/>
      <c r="AO39" s="4"/>
      <c r="AP39" s="4"/>
      <c r="AQ39" s="4"/>
      <c r="AR39" s="4"/>
      <c r="AS39" s="4"/>
    </row>
    <row r="40" spans="1:49" s="1" customFormat="1" x14ac:dyDescent="0.2">
      <c r="A40" s="4"/>
      <c r="B40" s="4"/>
      <c r="C40" s="4"/>
      <c r="D40" s="4"/>
      <c r="E40" s="4"/>
      <c r="F40" s="4"/>
      <c r="G40" s="4"/>
      <c r="H40" s="5"/>
      <c r="I40" s="5"/>
      <c r="J40" s="5"/>
      <c r="K40" s="4"/>
      <c r="L40" s="4"/>
      <c r="M40" s="4"/>
      <c r="N40" s="4"/>
      <c r="O40" s="4"/>
      <c r="P40" s="4"/>
      <c r="Q40" s="4"/>
      <c r="R40" s="4"/>
      <c r="S40" s="7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L40" s="4"/>
      <c r="AM40" s="4"/>
      <c r="AN40" s="4"/>
      <c r="AO40" s="4"/>
      <c r="AP40" s="4"/>
      <c r="AQ40" s="4"/>
      <c r="AR40" s="4"/>
      <c r="AS40" s="4"/>
    </row>
    <row r="41" spans="1:49" s="1" customFormat="1" x14ac:dyDescent="0.2">
      <c r="A41" s="4" t="s">
        <v>0</v>
      </c>
      <c r="B41" s="4">
        <v>12</v>
      </c>
      <c r="C41" s="4"/>
      <c r="D41" s="4"/>
      <c r="E41" s="4"/>
      <c r="F41" s="4"/>
      <c r="G41" s="4"/>
      <c r="H41" s="5"/>
      <c r="I41" s="5"/>
      <c r="J41" s="5"/>
      <c r="K41" s="4"/>
      <c r="L41" s="4"/>
      <c r="M41" s="4"/>
      <c r="N41" s="4"/>
      <c r="O41" s="4"/>
      <c r="P41" s="4"/>
      <c r="Q41" s="4"/>
      <c r="R41" s="4"/>
      <c r="S41" s="7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L41" s="4"/>
      <c r="AM41" s="4"/>
      <c r="AN41" s="4"/>
      <c r="AO41" s="4"/>
      <c r="AP41" s="4"/>
      <c r="AQ41" s="4"/>
      <c r="AR41" s="4"/>
      <c r="AS41" s="4"/>
    </row>
    <row r="42" spans="1:49" s="1" customFormat="1" x14ac:dyDescent="0.2">
      <c r="A42" s="4"/>
      <c r="B42" s="4"/>
      <c r="C42" s="4"/>
      <c r="D42" s="4"/>
      <c r="E42" s="4"/>
      <c r="F42" s="4"/>
      <c r="G42" s="4"/>
      <c r="H42" s="5"/>
      <c r="I42" s="5"/>
      <c r="J42" s="5"/>
      <c r="K42" s="4"/>
      <c r="L42" s="4"/>
      <c r="M42" s="4"/>
      <c r="N42" s="4"/>
      <c r="O42" s="4"/>
      <c r="P42" s="4"/>
      <c r="Q42" s="4"/>
      <c r="R42" s="4"/>
      <c r="S42" s="7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L42" s="4"/>
      <c r="AM42" s="4"/>
      <c r="AN42" s="4"/>
      <c r="AO42" s="4"/>
      <c r="AP42" s="4"/>
      <c r="AQ42" s="4"/>
      <c r="AR42" s="4"/>
      <c r="AS42" s="4"/>
    </row>
  </sheetData>
  <mergeCells count="42">
    <mergeCell ref="A12:F12"/>
    <mergeCell ref="A13:F13"/>
    <mergeCell ref="A14:F14"/>
    <mergeCell ref="A27:F27"/>
    <mergeCell ref="A24:F24"/>
    <mergeCell ref="A16:F16"/>
    <mergeCell ref="A17:F17"/>
    <mergeCell ref="A18:F18"/>
    <mergeCell ref="A19:F19"/>
    <mergeCell ref="A20:F20"/>
    <mergeCell ref="A21:F21"/>
    <mergeCell ref="A22:F22"/>
    <mergeCell ref="A9:F9"/>
    <mergeCell ref="A23:F23"/>
    <mergeCell ref="A25:F25"/>
    <mergeCell ref="A26:F26"/>
    <mergeCell ref="A36:F36"/>
    <mergeCell ref="A28:F28"/>
    <mergeCell ref="A29:F29"/>
    <mergeCell ref="A30:F30"/>
    <mergeCell ref="A33:F33"/>
    <mergeCell ref="A31:F31"/>
    <mergeCell ref="A32:F32"/>
    <mergeCell ref="A35:F35"/>
    <mergeCell ref="A34:F34"/>
    <mergeCell ref="A15:F15"/>
    <mergeCell ref="A10:F10"/>
    <mergeCell ref="A11:F11"/>
    <mergeCell ref="AK7:AK8"/>
    <mergeCell ref="AJ7:AJ8"/>
    <mergeCell ref="A1:G1"/>
    <mergeCell ref="A2:G2"/>
    <mergeCell ref="A3:G3"/>
    <mergeCell ref="A4:G4"/>
    <mergeCell ref="G6:J6"/>
    <mergeCell ref="H7:H8"/>
    <mergeCell ref="A6:F8"/>
    <mergeCell ref="G7:G8"/>
    <mergeCell ref="K7:K8"/>
    <mergeCell ref="L7:L8"/>
    <mergeCell ref="S7:S8"/>
    <mergeCell ref="R7:R8"/>
  </mergeCells>
  <pageMargins left="0.23622047244094491" right="0.11811023622047245" top="0.23622047244094491" bottom="0.19685039370078741" header="0.31496062992125984" footer="0.31496062992125984"/>
  <pageSetup paperSize="9" scale="5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2016-05-23T12:51:45Z</cp:lastPrinted>
  <dcterms:created xsi:type="dcterms:W3CDTF">2013-04-24T10:34:01Z</dcterms:created>
  <dcterms:modified xsi:type="dcterms:W3CDTF">2016-06-07T12:38:46Z</dcterms:modified>
</cp:coreProperties>
</file>