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Лот 5 Северный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лот1!$A$1:$O$45</definedName>
  </definedNames>
  <calcPr calcId="152511" calcMode="manual"/>
</workbook>
</file>

<file path=xl/calcChain.xml><?xml version="1.0" encoding="utf-8"?>
<calcChain xmlns="http://schemas.openxmlformats.org/spreadsheetml/2006/main">
  <c r="L34" i="3" l="1"/>
  <c r="J34" i="3"/>
  <c r="I9" i="3"/>
  <c r="G10" i="3"/>
  <c r="G9" i="3" s="1"/>
  <c r="H10" i="3"/>
  <c r="H9" i="3" s="1"/>
  <c r="I10" i="3"/>
  <c r="G11" i="3"/>
  <c r="H11" i="3"/>
  <c r="I11" i="3"/>
  <c r="G13" i="3"/>
  <c r="G12" i="3" s="1"/>
  <c r="H13" i="3"/>
  <c r="I13" i="3"/>
  <c r="G14" i="3"/>
  <c r="H14" i="3"/>
  <c r="I14" i="3"/>
  <c r="G15" i="3"/>
  <c r="H15" i="3"/>
  <c r="H12" i="3" s="1"/>
  <c r="I15" i="3"/>
  <c r="G16" i="3"/>
  <c r="H16" i="3"/>
  <c r="I16" i="3"/>
  <c r="I12" i="3" s="1"/>
  <c r="G17" i="3"/>
  <c r="H17" i="3"/>
  <c r="I17" i="3"/>
  <c r="G18" i="3"/>
  <c r="H18" i="3"/>
  <c r="I18" i="3"/>
  <c r="G19" i="3"/>
  <c r="H19" i="3"/>
  <c r="I19" i="3"/>
  <c r="I21" i="3"/>
  <c r="G22" i="3"/>
  <c r="G21" i="3" s="1"/>
  <c r="H22" i="3"/>
  <c r="I22" i="3"/>
  <c r="G23" i="3"/>
  <c r="H23" i="3"/>
  <c r="I23" i="3"/>
  <c r="G24" i="3"/>
  <c r="H24" i="3"/>
  <c r="H21" i="3" s="1"/>
  <c r="I24" i="3"/>
  <c r="G26" i="3"/>
  <c r="H26" i="3"/>
  <c r="I26" i="3"/>
  <c r="G27" i="3"/>
  <c r="G25" i="3" s="1"/>
  <c r="H27" i="3"/>
  <c r="I27" i="3"/>
  <c r="G28" i="3"/>
  <c r="H28" i="3"/>
  <c r="H25" i="3" s="1"/>
  <c r="I28" i="3"/>
  <c r="G29" i="3"/>
  <c r="H29" i="3"/>
  <c r="I29" i="3"/>
  <c r="I25" i="3" s="1"/>
  <c r="G30" i="3"/>
  <c r="H30" i="3"/>
  <c r="I30" i="3"/>
  <c r="G31" i="3"/>
  <c r="G33" i="3" s="1"/>
  <c r="H31" i="3"/>
  <c r="I31" i="3"/>
  <c r="G35" i="3" l="1"/>
  <c r="J33" i="3"/>
  <c r="K33" i="3" s="1"/>
  <c r="L33" i="3" s="1"/>
  <c r="H33" i="3"/>
  <c r="H35" i="3" s="1"/>
  <c r="I33" i="3"/>
  <c r="I35" i="3" s="1"/>
  <c r="C31" i="3"/>
  <c r="E19" i="3"/>
  <c r="F19" i="3"/>
  <c r="D19" i="3"/>
  <c r="C16" i="3"/>
  <c r="C15" i="3"/>
  <c r="C14" i="3"/>
  <c r="C13" i="3"/>
  <c r="E10" i="3" l="1"/>
  <c r="F10" i="3"/>
  <c r="E11" i="3"/>
  <c r="F11" i="3"/>
  <c r="D11" i="3"/>
  <c r="D10" i="3"/>
  <c r="C9" i="3" l="1"/>
  <c r="D31" i="3" l="1"/>
  <c r="F9" i="3" l="1"/>
  <c r="E13" i="3"/>
  <c r="F13" i="3"/>
  <c r="E14" i="3"/>
  <c r="F14" i="3"/>
  <c r="E15" i="3"/>
  <c r="F15" i="3"/>
  <c r="E16" i="3"/>
  <c r="F16" i="3"/>
  <c r="E17" i="3"/>
  <c r="F17" i="3"/>
  <c r="E18" i="3"/>
  <c r="F18" i="3"/>
  <c r="E22" i="3"/>
  <c r="F22" i="3"/>
  <c r="E23" i="3"/>
  <c r="F23" i="3"/>
  <c r="E24" i="3"/>
  <c r="F24" i="3"/>
  <c r="E26" i="3"/>
  <c r="F26" i="3"/>
  <c r="E27" i="3"/>
  <c r="F27" i="3"/>
  <c r="E28" i="3"/>
  <c r="F28" i="3"/>
  <c r="E29" i="3"/>
  <c r="F29" i="3"/>
  <c r="E30" i="3"/>
  <c r="F30" i="3"/>
  <c r="E31" i="3"/>
  <c r="F31" i="3"/>
  <c r="D30" i="3"/>
  <c r="D29" i="3"/>
  <c r="D28" i="3"/>
  <c r="D27" i="3"/>
  <c r="D26" i="3"/>
  <c r="D24" i="3"/>
  <c r="D23" i="3"/>
  <c r="D22" i="3"/>
  <c r="D18" i="3"/>
  <c r="D17" i="3"/>
  <c r="D16" i="3"/>
  <c r="D15" i="3"/>
  <c r="D14" i="3"/>
  <c r="D13" i="3"/>
  <c r="C25" i="3"/>
  <c r="C21" i="3"/>
  <c r="C12" i="3"/>
  <c r="D21" i="3" l="1"/>
  <c r="D25" i="3"/>
  <c r="E12" i="3"/>
  <c r="E21" i="3"/>
  <c r="E9" i="3"/>
  <c r="F25" i="3"/>
  <c r="F12" i="3"/>
  <c r="E25" i="3"/>
  <c r="F21" i="3"/>
  <c r="F33" i="3" l="1"/>
  <c r="E33" i="3"/>
  <c r="F35" i="3" l="1"/>
  <c r="D12" i="3" l="1"/>
  <c r="E35" i="3" l="1"/>
  <c r="D9" i="3" l="1"/>
  <c r="D33" i="3" s="1"/>
  <c r="D35" i="3" l="1"/>
</calcChain>
</file>

<file path=xl/sharedStrings.xml><?xml version="1.0" encoding="utf-8"?>
<sst xmlns="http://schemas.openxmlformats.org/spreadsheetml/2006/main" count="70" uniqueCount="61">
  <si>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</si>
  <si>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</si>
  <si>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</si>
  <si>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</si>
  <si>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</si>
  <si>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</si>
  <si>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</si>
  <si>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</si>
  <si>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</si>
  <si>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</si>
  <si>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</si>
  <si>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</si>
  <si>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</si>
  <si>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</si>
  <si>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</si>
  <si>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</si>
  <si>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</si>
  <si>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</si>
  <si>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</si>
  <si>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</si>
  <si>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</si>
  <si>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</si>
  <si>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</si>
  <si>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</si>
  <si>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</si>
  <si>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11</t>
  </si>
  <si>
    <t>13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</si>
  <si>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</si>
  <si>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</si>
  <si>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</si>
  <si>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</si>
  <si>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</si>
  <si>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</si>
  <si>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</si>
  <si>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</si>
  <si>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</si>
  <si>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</si>
  <si>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</si>
  <si>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</si>
  <si>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</si>
  <si>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</si>
  <si>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</si>
  <si>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</si>
  <si>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</si>
  <si>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</si>
  <si>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</si>
  <si>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</si>
  <si>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</si>
  <si>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</si>
  <si>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</si>
  <si>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</si>
  <si>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</si>
  <si>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</si>
  <si>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</si>
  <si>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</si>
  <si>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ул. Конзихинская</t>
  </si>
  <si>
    <t>13, к.1</t>
  </si>
  <si>
    <t>Лот №5 Северный территориальный округ</t>
  </si>
  <si>
    <t>28</t>
  </si>
  <si>
    <t>32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</si>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</sst>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Fill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9" fontId="13" fillId="2" borderId="6" xfId="2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/>
    </xf>
    <xf numFmtId="4" fontId="8" fillId="3" borderId="6" xfId="0" applyNumberFormat="1" applyFont="1" applyFill="1" applyBorder="1" applyAlignment="1">
      <alignment vertical="center"/>
    </xf>
    <xf numFmtId="4" fontId="8" fillId="2" borderId="6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" fontId="8" fillId="3" borderId="6" xfId="0" applyNumberFormat="1" applyFont="1" applyFill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" fontId="19" fillId="0" borderId="0" xfId="0" applyNumberFormat="1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BreakPreview" topLeftCell="A25" zoomScale="86" zoomScaleNormal="100" zoomScaleSheetLayoutView="86" workbookViewId="0">
      <selection activeCell="J30" sqref="J30:R38"/>
    </sheetView>
  </sheetViews>
  <sheetFormatPr defaultRowHeight="12.75" x14ac:dyDescent="0.2"/>
  <cols>
    <col min="1" max="1" width="55.5703125" style="4" customWidth="1"/>
    <col min="2" max="2" width="34.7109375" style="10" customWidth="1"/>
    <col min="3" max="3" width="27.140625" style="10" customWidth="1"/>
    <col min="4" max="4" width="9.28515625" style="36" customWidth="1"/>
    <col min="5" max="5" width="11.42578125" style="36" customWidth="1"/>
    <col min="6" max="6" width="11.140625" style="36" customWidth="1"/>
    <col min="7" max="7" width="11.7109375" bestFit="1" customWidth="1"/>
    <col min="8" max="8" width="10.140625" bestFit="1" customWidth="1"/>
    <col min="9" max="9" width="11.5703125" bestFit="1" customWidth="1"/>
    <col min="10" max="10" width="20.7109375" customWidth="1"/>
    <col min="11" max="12" width="11.5703125" bestFit="1" customWidth="1"/>
  </cols>
  <sheetData>
    <row r="1" spans="1:9" s="1" customFormat="1" ht="16.5" customHeight="1" x14ac:dyDescent="0.2">
      <c r="A1" s="12" t="s">
        <v>19</v>
      </c>
      <c r="B1" s="12"/>
      <c r="C1" s="12"/>
      <c r="D1" s="38"/>
      <c r="E1" s="39" t="s">
        <v>42</v>
      </c>
      <c r="F1" s="39"/>
    </row>
    <row r="2" spans="1:9" s="1" customFormat="1" ht="16.5" customHeight="1" x14ac:dyDescent="0.2">
      <c r="A2" s="12" t="s">
        <v>18</v>
      </c>
      <c r="B2" s="12"/>
      <c r="C2" s="12"/>
      <c r="D2" s="40"/>
      <c r="E2" s="40" t="s">
        <v>43</v>
      </c>
      <c r="F2" s="40"/>
    </row>
    <row r="3" spans="1:9" s="1" customFormat="1" ht="16.5" customHeight="1" x14ac:dyDescent="0.2">
      <c r="A3" s="12" t="s">
        <v>17</v>
      </c>
      <c r="B3" s="12"/>
      <c r="C3" s="12"/>
      <c r="D3" s="40"/>
      <c r="E3" s="40" t="s">
        <v>44</v>
      </c>
      <c r="F3" s="40"/>
    </row>
    <row r="4" spans="1:9" s="1" customFormat="1" ht="16.5" customHeight="1" x14ac:dyDescent="0.2">
      <c r="A4" s="12" t="s">
        <v>16</v>
      </c>
      <c r="B4" s="12"/>
      <c r="C4" s="12"/>
      <c r="D4" s="36"/>
      <c r="E4" s="36"/>
      <c r="F4" s="36"/>
    </row>
    <row r="5" spans="1:9" s="1" customFormat="1" x14ac:dyDescent="0.2">
      <c r="A5" s="3" t="s">
        <v>57</v>
      </c>
      <c r="B5" s="10"/>
      <c r="C5" s="10"/>
      <c r="D5" s="36"/>
      <c r="E5" s="36"/>
      <c r="F5" s="36"/>
    </row>
    <row r="6" spans="1:9" s="1" customFormat="1" ht="15.75" customHeight="1" x14ac:dyDescent="0.2">
      <c r="A6" s="50" t="s">
        <v>15</v>
      </c>
      <c r="B6" s="45" t="s">
        <v>14</v>
      </c>
      <c r="C6" s="45"/>
      <c r="D6" s="46"/>
      <c r="E6" s="46"/>
      <c r="F6" s="46"/>
      <c r="G6" s="46"/>
      <c r="H6" s="46"/>
      <c r="I6" s="46"/>
    </row>
    <row r="7" spans="1:9" s="5" customFormat="1" ht="71.25" customHeight="1" x14ac:dyDescent="0.2">
      <c r="A7" s="50"/>
      <c r="B7" s="51" t="s">
        <v>13</v>
      </c>
      <c r="C7" s="51" t="s">
        <v>41</v>
      </c>
      <c r="D7" s="41" t="s">
        <v>55</v>
      </c>
      <c r="E7" s="41" t="s">
        <v>55</v>
      </c>
      <c r="F7" s="41" t="s">
        <v>55</v>
      </c>
      <c r="G7" s="41" t="s">
        <v>55</v>
      </c>
      <c r="H7" s="41" t="s">
        <v>55</v>
      </c>
      <c r="I7" s="41" t="s">
        <v>55</v>
      </c>
    </row>
    <row r="8" spans="1:9" s="5" customFormat="1" ht="22.5" customHeight="1" x14ac:dyDescent="0.2">
      <c r="A8" s="50"/>
      <c r="B8" s="51"/>
      <c r="C8" s="51"/>
      <c r="D8" s="47" t="s">
        <v>25</v>
      </c>
      <c r="E8" s="47" t="s">
        <v>26</v>
      </c>
      <c r="F8" s="47" t="s">
        <v>56</v>
      </c>
      <c r="G8" s="47" t="s">
        <v>58</v>
      </c>
      <c r="H8" s="47" t="s">
        <v>59</v>
      </c>
      <c r="I8" s="47" t="s">
        <v>60</v>
      </c>
    </row>
    <row r="9" spans="1:9" s="1" customFormat="1" ht="12.75" customHeight="1" x14ac:dyDescent="0.2">
      <c r="A9" s="42" t="s">
        <v>12</v>
      </c>
      <c r="B9" s="43"/>
      <c r="C9" s="44">
        <f t="shared" ref="C9:F9" si="0">SUM(C10:C11)</f>
        <v>1.1700000000000002</v>
      </c>
      <c r="D9" s="7">
        <f t="shared" si="0"/>
        <v>8144.6040000000021</v>
      </c>
      <c r="E9" s="7">
        <f t="shared" si="0"/>
        <v>8134.7760000000007</v>
      </c>
      <c r="F9" s="7">
        <f t="shared" si="0"/>
        <v>8134.7760000000007</v>
      </c>
      <c r="G9" s="7">
        <f t="shared" ref="G9:I9" si="1">SUM(G10:G11)</f>
        <v>9163.9080000000013</v>
      </c>
      <c r="H9" s="7">
        <f t="shared" si="1"/>
        <v>10944.180000000002</v>
      </c>
      <c r="I9" s="7">
        <f t="shared" si="1"/>
        <v>9166.7160000000003</v>
      </c>
    </row>
    <row r="10" spans="1:9" s="1" customFormat="1" ht="12.75" customHeight="1" x14ac:dyDescent="0.2">
      <c r="A10" s="17" t="s">
        <v>20</v>
      </c>
      <c r="B10" s="22" t="s">
        <v>36</v>
      </c>
      <c r="C10" s="16">
        <v>1.1200000000000001</v>
      </c>
      <c r="D10" s="13">
        <f>$C$10*D34*12</f>
        <v>7796.5440000000017</v>
      </c>
      <c r="E10" s="13">
        <f>$C$10*E34*12</f>
        <v>7787.1360000000004</v>
      </c>
      <c r="F10" s="13">
        <f>$C$10*F34*12</f>
        <v>7787.1360000000004</v>
      </c>
      <c r="G10" s="13">
        <f t="shared" ref="G10:I10" si="2">$C$10*G34*12</f>
        <v>8772.2880000000005</v>
      </c>
      <c r="H10" s="13">
        <f t="shared" si="2"/>
        <v>10476.480000000001</v>
      </c>
      <c r="I10" s="13">
        <f t="shared" si="2"/>
        <v>8774.9760000000006</v>
      </c>
    </row>
    <row r="11" spans="1:9" s="1" customFormat="1" ht="27.75" customHeight="1" x14ac:dyDescent="0.2">
      <c r="A11" s="17" t="s">
        <v>27</v>
      </c>
      <c r="B11" s="22" t="s">
        <v>37</v>
      </c>
      <c r="C11" s="16">
        <v>0.05</v>
      </c>
      <c r="D11" s="13">
        <f>$C$11*D34*12</f>
        <v>348.06000000000006</v>
      </c>
      <c r="E11" s="13">
        <f>$C$11*E34*12</f>
        <v>347.64</v>
      </c>
      <c r="F11" s="13">
        <f>$C$11*F34*12</f>
        <v>347.64</v>
      </c>
      <c r="G11" s="13">
        <f t="shared" ref="G11:I11" si="3">$C$11*G34*12</f>
        <v>391.62000000000006</v>
      </c>
      <c r="H11" s="13">
        <f t="shared" si="3"/>
        <v>467.70000000000005</v>
      </c>
      <c r="I11" s="13">
        <f t="shared" si="3"/>
        <v>391.74</v>
      </c>
    </row>
    <row r="12" spans="1:9" s="14" customFormat="1" ht="37.5" customHeight="1" x14ac:dyDescent="0.2">
      <c r="A12" s="18" t="s">
        <v>11</v>
      </c>
      <c r="B12" s="22"/>
      <c r="C12" s="20">
        <f>SUM(C13:C19)</f>
        <v>11.48</v>
      </c>
      <c r="D12" s="30">
        <f>SUM(D13:D19)</f>
        <v>79914.576000000015</v>
      </c>
      <c r="E12" s="30">
        <f t="shared" ref="E12:F12" si="4">SUM(E13:E19)</f>
        <v>79818.144</v>
      </c>
      <c r="F12" s="30">
        <f t="shared" si="4"/>
        <v>79818.144</v>
      </c>
      <c r="G12" s="30">
        <f t="shared" ref="G12:I12" si="5">SUM(G13:G19)</f>
        <v>89915.952000000005</v>
      </c>
      <c r="H12" s="30">
        <f t="shared" si="5"/>
        <v>107383.92000000001</v>
      </c>
      <c r="I12" s="30">
        <f t="shared" si="5"/>
        <v>89943.503999999986</v>
      </c>
    </row>
    <row r="13" spans="1:9" s="14" customFormat="1" x14ac:dyDescent="0.2">
      <c r="A13" s="17" t="s">
        <v>28</v>
      </c>
      <c r="B13" s="22" t="s">
        <v>21</v>
      </c>
      <c r="C13" s="23">
        <f>0.41+2.57</f>
        <v>2.98</v>
      </c>
      <c r="D13" s="13">
        <f>$C$13*12*D34</f>
        <v>20744.376</v>
      </c>
      <c r="E13" s="13">
        <f>$C$13*12*E34</f>
        <v>20719.343999999997</v>
      </c>
      <c r="F13" s="13">
        <f>$C$13*12*F34</f>
        <v>20719.343999999997</v>
      </c>
      <c r="G13" s="13">
        <f t="shared" ref="G13:I13" si="6">$C$13*12*G34</f>
        <v>23340.552</v>
      </c>
      <c r="H13" s="13">
        <f t="shared" si="6"/>
        <v>27874.92</v>
      </c>
      <c r="I13" s="13">
        <f t="shared" si="6"/>
        <v>23347.703999999998</v>
      </c>
    </row>
    <row r="14" spans="1:9" s="14" customFormat="1" x14ac:dyDescent="0.2">
      <c r="A14" s="17" t="s">
        <v>29</v>
      </c>
      <c r="B14" s="22" t="s">
        <v>10</v>
      </c>
      <c r="C14" s="23">
        <f>0.49</f>
        <v>0.49</v>
      </c>
      <c r="D14" s="13">
        <f>$C$14*12*D34</f>
        <v>3410.9880000000003</v>
      </c>
      <c r="E14" s="13">
        <f>$C$14*12*E34</f>
        <v>3406.8719999999998</v>
      </c>
      <c r="F14" s="13">
        <f>$C$14*12*F34</f>
        <v>3406.8719999999998</v>
      </c>
      <c r="G14" s="13">
        <f t="shared" ref="G14:I14" si="7">$C$14*12*G34</f>
        <v>3837.8760000000002</v>
      </c>
      <c r="H14" s="13">
        <f t="shared" si="7"/>
        <v>4583.46</v>
      </c>
      <c r="I14" s="13">
        <f t="shared" si="7"/>
        <v>3839.0519999999997</v>
      </c>
    </row>
    <row r="15" spans="1:9" s="14" customFormat="1" x14ac:dyDescent="0.2">
      <c r="A15" s="17" t="s">
        <v>30</v>
      </c>
      <c r="B15" s="22" t="s">
        <v>22</v>
      </c>
      <c r="C15" s="23">
        <f>0.37+2.23</f>
        <v>2.6</v>
      </c>
      <c r="D15" s="13">
        <f>$C$15*12*D34</f>
        <v>18099.120000000003</v>
      </c>
      <c r="E15" s="13">
        <f>$C$15*12*E34</f>
        <v>18077.280000000002</v>
      </c>
      <c r="F15" s="13">
        <f>$C$15*12*F34</f>
        <v>18077.280000000002</v>
      </c>
      <c r="G15" s="13">
        <f t="shared" ref="G15:I15" si="8">$C$15*12*G34</f>
        <v>20364.240000000002</v>
      </c>
      <c r="H15" s="13">
        <f t="shared" si="8"/>
        <v>24320.400000000001</v>
      </c>
      <c r="I15" s="13">
        <f t="shared" si="8"/>
        <v>20370.48</v>
      </c>
    </row>
    <row r="16" spans="1:9" s="14" customFormat="1" ht="57.75" customHeight="1" x14ac:dyDescent="0.2">
      <c r="A16" s="19" t="s">
        <v>31</v>
      </c>
      <c r="B16" s="22" t="s">
        <v>9</v>
      </c>
      <c r="C16" s="23">
        <f>0.6+1.28</f>
        <v>1.88</v>
      </c>
      <c r="D16" s="13">
        <f>$C$16*12*D34</f>
        <v>13087.056</v>
      </c>
      <c r="E16" s="13">
        <f>$C$16*12*E34</f>
        <v>13071.263999999999</v>
      </c>
      <c r="F16" s="13">
        <f>$C$16*12*F34</f>
        <v>13071.263999999999</v>
      </c>
      <c r="G16" s="13">
        <f t="shared" ref="G16:I16" si="9">$C$16*12*G34</f>
        <v>14724.912</v>
      </c>
      <c r="H16" s="13">
        <f t="shared" si="9"/>
        <v>17585.52</v>
      </c>
      <c r="I16" s="13">
        <f t="shared" si="9"/>
        <v>14729.423999999999</v>
      </c>
    </row>
    <row r="17" spans="1:18" s="14" customFormat="1" ht="38.25" customHeight="1" x14ac:dyDescent="0.2">
      <c r="A17" s="17" t="s">
        <v>32</v>
      </c>
      <c r="B17" s="22" t="s">
        <v>37</v>
      </c>
      <c r="C17" s="23">
        <v>7.0000000000000007E-2</v>
      </c>
      <c r="D17" s="13">
        <f>$C$17*12*D34</f>
        <v>487.28400000000005</v>
      </c>
      <c r="E17" s="13">
        <f>$C$17*12*E34</f>
        <v>486.69600000000003</v>
      </c>
      <c r="F17" s="13">
        <f>$C$17*12*F34</f>
        <v>486.69600000000003</v>
      </c>
      <c r="G17" s="13">
        <f t="shared" ref="G17:I17" si="10">$C$17*12*G34</f>
        <v>548.26800000000014</v>
      </c>
      <c r="H17" s="13">
        <f t="shared" si="10"/>
        <v>654.78000000000009</v>
      </c>
      <c r="I17" s="13">
        <f t="shared" si="10"/>
        <v>548.43600000000004</v>
      </c>
    </row>
    <row r="18" spans="1:18" s="14" customFormat="1" x14ac:dyDescent="0.2">
      <c r="A18" s="17" t="s">
        <v>33</v>
      </c>
      <c r="B18" s="22" t="s">
        <v>38</v>
      </c>
      <c r="C18" s="23">
        <v>2.4900000000000002</v>
      </c>
      <c r="D18" s="13">
        <f>$C$18*12*D34</f>
        <v>17333.388000000003</v>
      </c>
      <c r="E18" s="13">
        <f>$C$18*12*E34</f>
        <v>17312.472000000002</v>
      </c>
      <c r="F18" s="13">
        <f>$C$18*12*F34</f>
        <v>17312.472000000002</v>
      </c>
      <c r="G18" s="13">
        <f t="shared" ref="G18:I18" si="11">$C$18*12*G34</f>
        <v>19502.676000000003</v>
      </c>
      <c r="H18" s="13">
        <f t="shared" si="11"/>
        <v>23291.460000000003</v>
      </c>
      <c r="I18" s="13">
        <f t="shared" si="11"/>
        <v>19508.652000000002</v>
      </c>
    </row>
    <row r="19" spans="1:18" s="14" customFormat="1" ht="27.75" customHeight="1" x14ac:dyDescent="0.2">
      <c r="A19" s="17" t="s">
        <v>45</v>
      </c>
      <c r="B19" s="22" t="s">
        <v>46</v>
      </c>
      <c r="C19" s="23">
        <v>0.97</v>
      </c>
      <c r="D19" s="13">
        <f>$C$19*12*D34</f>
        <v>6752.3640000000005</v>
      </c>
      <c r="E19" s="13">
        <f t="shared" ref="E19:F19" si="12">$C$19*12*E34</f>
        <v>6744.2160000000003</v>
      </c>
      <c r="F19" s="13">
        <f t="shared" si="12"/>
        <v>6744.2160000000003</v>
      </c>
      <c r="G19" s="13">
        <f t="shared" ref="G19:I19" si="13">$C$19*12*G34</f>
        <v>7597.4280000000008</v>
      </c>
      <c r="H19" s="13">
        <f t="shared" si="13"/>
        <v>9073.380000000001</v>
      </c>
      <c r="I19" s="13">
        <f t="shared" si="13"/>
        <v>7599.7560000000003</v>
      </c>
    </row>
    <row r="20" spans="1:18" s="14" customFormat="1" ht="12.75" customHeight="1" x14ac:dyDescent="0.2">
      <c r="A20" s="19"/>
      <c r="B20" s="22"/>
      <c r="C20" s="23"/>
      <c r="D20" s="13"/>
      <c r="E20" s="13"/>
      <c r="F20" s="13"/>
      <c r="G20" s="13"/>
      <c r="H20" s="13"/>
      <c r="I20" s="13"/>
    </row>
    <row r="21" spans="1:18" s="14" customFormat="1" ht="27" customHeight="1" x14ac:dyDescent="0.2">
      <c r="A21" s="18" t="s">
        <v>8</v>
      </c>
      <c r="B21" s="22"/>
      <c r="C21" s="20">
        <f>SUM(C22:C24)</f>
        <v>2.1399999999999997</v>
      </c>
      <c r="D21" s="30">
        <f>SUM(D22:D24)</f>
        <v>14896.968000000001</v>
      </c>
      <c r="E21" s="30">
        <f t="shared" ref="E21:F21" si="14">SUM(E22:E24)</f>
        <v>14878.991999999998</v>
      </c>
      <c r="F21" s="30">
        <f t="shared" si="14"/>
        <v>14878.991999999998</v>
      </c>
      <c r="G21" s="30">
        <f t="shared" ref="G21:I21" si="15">SUM(G22:G24)</f>
        <v>16761.335999999999</v>
      </c>
      <c r="H21" s="30">
        <f t="shared" si="15"/>
        <v>20017.559999999998</v>
      </c>
      <c r="I21" s="30">
        <f t="shared" si="15"/>
        <v>16766.471999999998</v>
      </c>
    </row>
    <row r="22" spans="1:18" s="14" customFormat="1" ht="36" customHeight="1" x14ac:dyDescent="0.2">
      <c r="A22" s="17" t="s">
        <v>47</v>
      </c>
      <c r="B22" s="22" t="s">
        <v>3</v>
      </c>
      <c r="C22" s="23">
        <v>1.1299999999999999</v>
      </c>
      <c r="D22" s="13">
        <f>$C$22*12*D34</f>
        <v>7866.1559999999999</v>
      </c>
      <c r="E22" s="13">
        <f>$C$22*12*E34</f>
        <v>7856.6639999999989</v>
      </c>
      <c r="F22" s="13">
        <f>$C$22*12*F34</f>
        <v>7856.6639999999989</v>
      </c>
      <c r="G22" s="13">
        <f t="shared" ref="G22:I22" si="16">$C$22*12*G34</f>
        <v>8850.6119999999992</v>
      </c>
      <c r="H22" s="13">
        <f t="shared" si="16"/>
        <v>10570.019999999999</v>
      </c>
      <c r="I22" s="13">
        <f t="shared" si="16"/>
        <v>8853.3239999999987</v>
      </c>
    </row>
    <row r="23" spans="1:18" s="14" customFormat="1" ht="71.25" customHeight="1" x14ac:dyDescent="0.2">
      <c r="A23" s="17" t="s">
        <v>48</v>
      </c>
      <c r="B23" s="22" t="s">
        <v>7</v>
      </c>
      <c r="C23" s="23">
        <v>0.16</v>
      </c>
      <c r="D23" s="13">
        <f>$C$23*12*D34</f>
        <v>1113.7919999999999</v>
      </c>
      <c r="E23" s="13">
        <f>$C$23*12*E34</f>
        <v>1112.4479999999999</v>
      </c>
      <c r="F23" s="13">
        <f>$C$23*12*F34</f>
        <v>1112.4479999999999</v>
      </c>
      <c r="G23" s="13">
        <f t="shared" ref="G23:I23" si="17">$C$23*12*G34</f>
        <v>1253.184</v>
      </c>
      <c r="H23" s="13">
        <f t="shared" si="17"/>
        <v>1496.6399999999999</v>
      </c>
      <c r="I23" s="13">
        <f t="shared" si="17"/>
        <v>1253.568</v>
      </c>
    </row>
    <row r="24" spans="1:18" s="14" customFormat="1" ht="89.25" customHeight="1" x14ac:dyDescent="0.2">
      <c r="A24" s="17" t="s">
        <v>49</v>
      </c>
      <c r="B24" s="22" t="s">
        <v>6</v>
      </c>
      <c r="C24" s="23">
        <v>0.85</v>
      </c>
      <c r="D24" s="13">
        <f>$C$24*12*D34</f>
        <v>5917.0199999999995</v>
      </c>
      <c r="E24" s="13">
        <f>$C$24*12*E34</f>
        <v>5909.8799999999992</v>
      </c>
      <c r="F24" s="13">
        <f>$C$24*12*F34</f>
        <v>5909.8799999999992</v>
      </c>
      <c r="G24" s="13">
        <f t="shared" ref="G24:I24" si="18">$C$24*12*G34</f>
        <v>6657.54</v>
      </c>
      <c r="H24" s="13">
        <f t="shared" si="18"/>
        <v>7950.9</v>
      </c>
      <c r="I24" s="13">
        <f t="shared" si="18"/>
        <v>6659.579999999999</v>
      </c>
    </row>
    <row r="25" spans="1:18" s="14" customFormat="1" ht="24.75" customHeight="1" x14ac:dyDescent="0.2">
      <c r="A25" s="18" t="s">
        <v>5</v>
      </c>
      <c r="B25" s="22"/>
      <c r="C25" s="31">
        <f>SUM(C26:C30)</f>
        <v>10.93</v>
      </c>
      <c r="D25" s="32">
        <f>SUM(D26:D30)</f>
        <v>76085.915999999997</v>
      </c>
      <c r="E25" s="32">
        <f t="shared" ref="E25:F25" si="19">SUM(E26:E30)</f>
        <v>75994.103999999992</v>
      </c>
      <c r="F25" s="32">
        <f t="shared" si="19"/>
        <v>75994.103999999992</v>
      </c>
      <c r="G25" s="32">
        <f t="shared" ref="G25:I25" si="20">SUM(G26:G30)</f>
        <v>85608.131999999998</v>
      </c>
      <c r="H25" s="32">
        <f t="shared" si="20"/>
        <v>102239.21999999999</v>
      </c>
      <c r="I25" s="32">
        <f t="shared" si="20"/>
        <v>85634.363999999987</v>
      </c>
    </row>
    <row r="26" spans="1:18" s="14" customFormat="1" ht="114" customHeight="1" x14ac:dyDescent="0.2">
      <c r="A26" s="17" t="s">
        <v>50</v>
      </c>
      <c r="B26" s="22" t="s">
        <v>23</v>
      </c>
      <c r="C26" s="23">
        <v>6.6</v>
      </c>
      <c r="D26" s="13">
        <f>$C$26*12*D34</f>
        <v>45943.92</v>
      </c>
      <c r="E26" s="13">
        <f>$C$26*12*E34</f>
        <v>45888.479999999989</v>
      </c>
      <c r="F26" s="13">
        <f>$C$26*12*F34</f>
        <v>45888.479999999989</v>
      </c>
      <c r="G26" s="13">
        <f t="shared" ref="G26:I26" si="21">$C$26*12*G34</f>
        <v>51693.84</v>
      </c>
      <c r="H26" s="13">
        <f t="shared" si="21"/>
        <v>61736.399999999994</v>
      </c>
      <c r="I26" s="13">
        <f t="shared" si="21"/>
        <v>51709.679999999993</v>
      </c>
    </row>
    <row r="27" spans="1:18" s="14" customFormat="1" ht="63.75" customHeight="1" x14ac:dyDescent="0.2">
      <c r="A27" s="17" t="s">
        <v>51</v>
      </c>
      <c r="B27" s="22" t="s">
        <v>4</v>
      </c>
      <c r="C27" s="23">
        <v>1.37</v>
      </c>
      <c r="D27" s="13">
        <f>$C$27*12*D34</f>
        <v>9536.844000000001</v>
      </c>
      <c r="E27" s="13">
        <f>$C$27*12*E34</f>
        <v>9525.3360000000011</v>
      </c>
      <c r="F27" s="13">
        <f>$C$27*12*F34</f>
        <v>9525.3360000000011</v>
      </c>
      <c r="G27" s="13">
        <f t="shared" ref="G27:I27" si="22">$C$27*12*G34</f>
        <v>10730.388000000001</v>
      </c>
      <c r="H27" s="13">
        <f t="shared" si="22"/>
        <v>12814.980000000001</v>
      </c>
      <c r="I27" s="13">
        <f t="shared" si="22"/>
        <v>10733.676000000001</v>
      </c>
      <c r="J27" s="49"/>
      <c r="K27" s="49"/>
      <c r="L27" s="49"/>
      <c r="M27" s="49"/>
      <c r="N27" s="49"/>
      <c r="O27" s="49"/>
    </row>
    <row r="28" spans="1:18" s="14" customFormat="1" ht="78.75" customHeight="1" x14ac:dyDescent="0.2">
      <c r="A28" s="17" t="s">
        <v>52</v>
      </c>
      <c r="B28" s="22" t="s">
        <v>24</v>
      </c>
      <c r="C28" s="23">
        <v>1.69</v>
      </c>
      <c r="D28" s="13">
        <f>$C$28*12*D34</f>
        <v>11764.428000000002</v>
      </c>
      <c r="E28" s="13">
        <f>$C$28*12*E34</f>
        <v>11750.232</v>
      </c>
      <c r="F28" s="13">
        <f>$C$28*12*F34</f>
        <v>11750.232</v>
      </c>
      <c r="G28" s="13">
        <f t="shared" ref="G28:I28" si="23">$C$28*12*G34</f>
        <v>13236.756000000001</v>
      </c>
      <c r="H28" s="13">
        <f t="shared" si="23"/>
        <v>15808.26</v>
      </c>
      <c r="I28" s="13">
        <f t="shared" si="23"/>
        <v>13240.812</v>
      </c>
      <c r="J28" s="49"/>
      <c r="K28" s="49"/>
      <c r="L28" s="49"/>
      <c r="M28" s="49"/>
      <c r="N28" s="49"/>
      <c r="O28" s="49"/>
    </row>
    <row r="29" spans="1:18" s="14" customFormat="1" ht="33" customHeight="1" x14ac:dyDescent="0.2">
      <c r="A29" s="17" t="s">
        <v>53</v>
      </c>
      <c r="B29" s="22" t="s">
        <v>3</v>
      </c>
      <c r="C29" s="23">
        <v>0.94</v>
      </c>
      <c r="D29" s="13">
        <f>$C$29*12*D34</f>
        <v>6543.5280000000002</v>
      </c>
      <c r="E29" s="13">
        <f>$C$29*12*E34</f>
        <v>6535.6319999999996</v>
      </c>
      <c r="F29" s="13">
        <f>$C$29*12*F34</f>
        <v>6535.6319999999996</v>
      </c>
      <c r="G29" s="13">
        <f t="shared" ref="G29:I29" si="24">$C$29*12*G34</f>
        <v>7362.4560000000001</v>
      </c>
      <c r="H29" s="13">
        <f t="shared" si="24"/>
        <v>8792.76</v>
      </c>
      <c r="I29" s="13">
        <f t="shared" si="24"/>
        <v>7364.7119999999995</v>
      </c>
      <c r="J29" s="49"/>
      <c r="K29" s="49"/>
      <c r="L29" s="49"/>
      <c r="M29" s="49"/>
      <c r="N29" s="49"/>
      <c r="O29" s="49"/>
    </row>
    <row r="30" spans="1:18" s="14" customFormat="1" x14ac:dyDescent="0.2">
      <c r="A30" s="17" t="s">
        <v>54</v>
      </c>
      <c r="B30" s="22" t="s">
        <v>6</v>
      </c>
      <c r="C30" s="23">
        <v>0.33</v>
      </c>
      <c r="D30" s="13">
        <f>$C$30*12*D34</f>
        <v>2297.1959999999999</v>
      </c>
      <c r="E30" s="13">
        <f>$C$30*12*E34</f>
        <v>2294.424</v>
      </c>
      <c r="F30" s="13">
        <f>$C$30*12*F34</f>
        <v>2294.424</v>
      </c>
      <c r="G30" s="13">
        <f t="shared" ref="G30:I30" si="25">$C$30*12*G34</f>
        <v>2584.692</v>
      </c>
      <c r="H30" s="13">
        <f t="shared" si="25"/>
        <v>3086.82</v>
      </c>
      <c r="I30" s="13">
        <f t="shared" si="25"/>
        <v>2585.4839999999999</v>
      </c>
      <c r="J30" s="52"/>
      <c r="K30" s="52"/>
      <c r="L30" s="52"/>
      <c r="M30" s="52"/>
      <c r="N30" s="52"/>
      <c r="O30" s="52"/>
      <c r="P30" s="52"/>
      <c r="Q30" s="52"/>
      <c r="R30" s="52"/>
    </row>
    <row r="31" spans="1:18" s="33" customFormat="1" x14ac:dyDescent="0.2">
      <c r="A31" s="24" t="s">
        <v>34</v>
      </c>
      <c r="B31" s="29" t="s">
        <v>39</v>
      </c>
      <c r="C31" s="31">
        <f>2.78+0.15+1.22</f>
        <v>4.1499999999999995</v>
      </c>
      <c r="D31" s="34">
        <f>$C$31*12*D34</f>
        <v>28888.98</v>
      </c>
      <c r="E31" s="34">
        <f>$C$31*12*E34</f>
        <v>28854.12</v>
      </c>
      <c r="F31" s="34">
        <f>$C$31*12*F34</f>
        <v>28854.12</v>
      </c>
      <c r="G31" s="34">
        <f t="shared" ref="G31:I31" si="26">$C$31*12*G34</f>
        <v>32504.46</v>
      </c>
      <c r="H31" s="34">
        <f t="shared" si="26"/>
        <v>38819.1</v>
      </c>
      <c r="I31" s="34">
        <f t="shared" si="26"/>
        <v>32514.42</v>
      </c>
      <c r="J31" s="52"/>
      <c r="K31" s="52"/>
      <c r="L31" s="52"/>
      <c r="M31" s="52"/>
      <c r="N31" s="52"/>
      <c r="O31" s="52"/>
      <c r="P31" s="52"/>
      <c r="Q31" s="52"/>
      <c r="R31" s="52"/>
    </row>
    <row r="32" spans="1:18" s="14" customFormat="1" x14ac:dyDescent="0.2">
      <c r="A32" s="24" t="s">
        <v>35</v>
      </c>
      <c r="B32" s="22" t="s">
        <v>39</v>
      </c>
      <c r="C32" s="31">
        <v>0.65</v>
      </c>
      <c r="D32" s="34">
        <v>0</v>
      </c>
      <c r="E32" s="34">
        <v>0</v>
      </c>
      <c r="F32" s="34">
        <v>0</v>
      </c>
      <c r="G32" s="34">
        <v>1</v>
      </c>
      <c r="H32" s="34">
        <v>2</v>
      </c>
      <c r="I32" s="34">
        <v>3</v>
      </c>
      <c r="J32" s="52"/>
      <c r="K32" s="52"/>
      <c r="L32" s="52"/>
      <c r="M32" s="52"/>
      <c r="N32" s="52"/>
      <c r="O32" s="52"/>
      <c r="P32" s="52"/>
      <c r="Q32" s="52"/>
      <c r="R32" s="52"/>
    </row>
    <row r="33" spans="1:18" s="35" customFormat="1" x14ac:dyDescent="0.2">
      <c r="A33" s="21" t="s">
        <v>2</v>
      </c>
      <c r="B33" s="25"/>
      <c r="C33" s="28"/>
      <c r="D33" s="6">
        <f>D31+D25+D21+D12+D9+D32</f>
        <v>207931.04399999999</v>
      </c>
      <c r="E33" s="6">
        <f>E31+E25+E21+E12+E9+E32</f>
        <v>207680.136</v>
      </c>
      <c r="F33" s="6">
        <f>F31+F25+F21+F12+F9+F32</f>
        <v>207680.136</v>
      </c>
      <c r="G33" s="6">
        <f t="shared" ref="G33:I33" si="27">G31+G25+G21+G12+G9+G32</f>
        <v>233954.788</v>
      </c>
      <c r="H33" s="6">
        <f t="shared" si="27"/>
        <v>279405.98</v>
      </c>
      <c r="I33" s="6">
        <f t="shared" si="27"/>
        <v>234028.47599999997</v>
      </c>
      <c r="J33" s="53">
        <f>SUM(D33:I33)</f>
        <v>1370680.56</v>
      </c>
      <c r="K33" s="54">
        <f>J33/12</f>
        <v>114223.38</v>
      </c>
      <c r="L33" s="54">
        <f>K33*5/100</f>
        <v>5711.1689999999999</v>
      </c>
      <c r="M33" s="55"/>
      <c r="N33" s="55"/>
      <c r="O33" s="55"/>
      <c r="P33" s="55"/>
      <c r="Q33" s="55"/>
      <c r="R33" s="55"/>
    </row>
    <row r="34" spans="1:18" s="2" customFormat="1" ht="15.75" customHeight="1" x14ac:dyDescent="0.2">
      <c r="A34" s="21" t="s">
        <v>1</v>
      </c>
      <c r="B34" s="25"/>
      <c r="C34" s="20"/>
      <c r="D34" s="27">
        <v>580.1</v>
      </c>
      <c r="E34" s="27">
        <v>579.4</v>
      </c>
      <c r="F34" s="27">
        <v>579.4</v>
      </c>
      <c r="G34" s="27">
        <v>652.70000000000005</v>
      </c>
      <c r="H34" s="27">
        <v>779.5</v>
      </c>
      <c r="I34" s="27">
        <v>652.9</v>
      </c>
      <c r="J34" s="53">
        <f>SUM(D34:I34)</f>
        <v>3824.0000000000005</v>
      </c>
      <c r="K34" s="56"/>
      <c r="L34" s="56">
        <f>J34*70*80/100</f>
        <v>214144.00000000003</v>
      </c>
      <c r="M34" s="57"/>
      <c r="N34" s="57"/>
      <c r="O34" s="57"/>
      <c r="P34" s="57"/>
      <c r="Q34" s="57"/>
      <c r="R34" s="57"/>
    </row>
    <row r="35" spans="1:18" s="2" customFormat="1" ht="25.5" customHeight="1" x14ac:dyDescent="0.2">
      <c r="A35" s="21" t="s">
        <v>40</v>
      </c>
      <c r="B35" s="26"/>
      <c r="C35" s="20"/>
      <c r="D35" s="7">
        <f>D33 /12/D34</f>
        <v>29.869999999999997</v>
      </c>
      <c r="E35" s="7">
        <f t="shared" ref="E35:F35" si="28">E33 /12/E34</f>
        <v>29.87</v>
      </c>
      <c r="F35" s="7">
        <f t="shared" si="28"/>
        <v>29.87</v>
      </c>
      <c r="G35" s="7">
        <f t="shared" ref="G35:I35" si="29">G33 /12/G34</f>
        <v>29.870127674786779</v>
      </c>
      <c r="H35" s="7">
        <f t="shared" si="29"/>
        <v>29.870213812272823</v>
      </c>
      <c r="I35" s="7">
        <f t="shared" si="29"/>
        <v>29.870382907030169</v>
      </c>
      <c r="J35" s="57"/>
      <c r="K35" s="57"/>
      <c r="L35" s="57"/>
      <c r="M35" s="57"/>
      <c r="N35" s="57"/>
      <c r="O35" s="57"/>
      <c r="P35" s="57"/>
      <c r="Q35" s="57"/>
      <c r="R35" s="57"/>
    </row>
    <row r="36" spans="1:18" s="2" customFormat="1" ht="15.75" customHeight="1" x14ac:dyDescent="0.2">
      <c r="A36" s="8"/>
      <c r="B36" s="11"/>
      <c r="C36" s="11"/>
      <c r="D36" s="9"/>
      <c r="E36" s="36"/>
      <c r="F36" s="36"/>
      <c r="G36" s="48"/>
      <c r="H36" s="48"/>
      <c r="I36" s="48"/>
      <c r="J36" s="57"/>
      <c r="K36" s="57"/>
      <c r="L36" s="57"/>
      <c r="M36" s="57"/>
      <c r="N36" s="57"/>
      <c r="O36" s="57"/>
      <c r="P36" s="57"/>
      <c r="Q36" s="57"/>
      <c r="R36" s="57"/>
    </row>
    <row r="37" spans="1:18" s="2" customFormat="1" ht="25.5" customHeight="1" x14ac:dyDescent="0.2">
      <c r="A37" s="8"/>
      <c r="B37" s="11"/>
      <c r="C37" s="11"/>
      <c r="D37" s="9"/>
      <c r="E37" s="36"/>
      <c r="F37" s="36"/>
      <c r="J37" s="57"/>
      <c r="K37" s="57"/>
      <c r="L37" s="57"/>
      <c r="M37" s="57"/>
      <c r="N37" s="57"/>
      <c r="O37" s="57"/>
      <c r="P37" s="57"/>
      <c r="Q37" s="57"/>
      <c r="R37" s="57"/>
    </row>
    <row r="38" spans="1:18" s="14" customFormat="1" ht="12.75" customHeight="1" x14ac:dyDescent="0.2">
      <c r="A38" s="37"/>
      <c r="B38" s="15"/>
      <c r="C38" s="15"/>
      <c r="D38" s="36"/>
      <c r="E38" s="36"/>
      <c r="F38" s="36"/>
      <c r="J38" s="52"/>
      <c r="K38" s="52"/>
      <c r="L38" s="52"/>
      <c r="M38" s="52"/>
      <c r="N38" s="52"/>
      <c r="O38" s="52"/>
      <c r="P38" s="52"/>
      <c r="Q38" s="52"/>
      <c r="R38" s="52"/>
    </row>
    <row r="39" spans="1:18" s="14" customFormat="1" ht="12.75" hidden="1" customHeight="1" x14ac:dyDescent="0.2">
      <c r="A39" s="37"/>
      <c r="B39" s="15"/>
      <c r="C39" s="15"/>
      <c r="D39" s="36"/>
      <c r="E39" s="36"/>
      <c r="F39" s="36"/>
    </row>
    <row r="40" spans="1:18" s="14" customFormat="1" x14ac:dyDescent="0.2">
      <c r="A40" s="37"/>
      <c r="B40" s="15"/>
      <c r="C40" s="15"/>
      <c r="D40" s="36"/>
      <c r="E40" s="36"/>
      <c r="F40" s="36"/>
    </row>
    <row r="41" spans="1:18" s="14" customFormat="1" x14ac:dyDescent="0.2">
      <c r="A41" s="37"/>
      <c r="B41" s="15"/>
      <c r="C41" s="15"/>
      <c r="D41" s="36"/>
      <c r="E41" s="36"/>
      <c r="F41" s="36"/>
    </row>
    <row r="42" spans="1:18" s="1" customFormat="1" x14ac:dyDescent="0.2">
      <c r="A42" s="4" t="s">
        <v>0</v>
      </c>
      <c r="B42" s="10"/>
      <c r="C42" s="10"/>
      <c r="D42" s="36"/>
      <c r="E42" s="36"/>
      <c r="F42" s="36"/>
    </row>
    <row r="43" spans="1:18" s="1" customFormat="1" x14ac:dyDescent="0.2">
      <c r="A43" s="4"/>
      <c r="B43" s="10"/>
      <c r="C43" s="10"/>
      <c r="D43" s="36"/>
      <c r="E43" s="36"/>
      <c r="F43" s="36"/>
    </row>
  </sheetData>
  <mergeCells count="3">
    <mergeCell ref="A6:A8"/>
    <mergeCell ref="B7:B8"/>
    <mergeCell ref="C7:C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2018-03-06T12:19:50Z</dcterms:modified>
</cp:coreProperties>
</file>